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ΠΑΛΑΙΤΣΑΚΗΣ ΓΕΩΡΓΙΟΣ\Desktop\ΕΝΦΙΑ 2021-2022\"/>
    </mc:Choice>
  </mc:AlternateContent>
  <xr:revisionPtr revIDLastSave="0" documentId="13_ncr:1_{622FD76D-B5B3-4FD2-BA2F-D0BCC157DC84}" xr6:coauthVersionLast="47" xr6:coauthVersionMax="47" xr10:uidLastSave="{00000000-0000-0000-0000-000000000000}"/>
  <bookViews>
    <workbookView xWindow="1404" yWindow="780" windowWidth="21636" windowHeight="12180" xr2:uid="{424D82AB-86FB-4393-8799-6A0D62117AEB}"/>
  </bookViews>
  <sheets>
    <sheet name="Φύλλο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81" i="1" l="1"/>
  <c r="H182" i="1"/>
  <c r="H183" i="1"/>
  <c r="H170" i="1"/>
  <c r="H169" i="1"/>
  <c r="H166" i="1"/>
  <c r="H164" i="1"/>
  <c r="H163" i="1"/>
  <c r="H162" i="1"/>
  <c r="H161" i="1"/>
  <c r="G161" i="1"/>
  <c r="H160" i="1"/>
  <c r="H159" i="1"/>
  <c r="H154" i="1"/>
  <c r="G151" i="1"/>
  <c r="H146" i="1"/>
  <c r="H145" i="1"/>
  <c r="H144" i="1"/>
  <c r="H143" i="1"/>
  <c r="H142" i="1"/>
  <c r="G142" i="1"/>
  <c r="H140" i="1"/>
  <c r="H135" i="1"/>
  <c r="H133" i="1"/>
  <c r="H132" i="1"/>
  <c r="H131" i="1"/>
  <c r="H127" i="1"/>
  <c r="G125" i="1"/>
  <c r="H124" i="1"/>
  <c r="H121" i="1"/>
  <c r="H119" i="1"/>
  <c r="H117" i="1"/>
  <c r="H114" i="1"/>
  <c r="H112" i="1"/>
  <c r="H110" i="1"/>
  <c r="H109" i="1"/>
  <c r="H108" i="1"/>
  <c r="H107" i="1"/>
  <c r="H106" i="1"/>
  <c r="H105" i="1"/>
  <c r="H104" i="1"/>
  <c r="H102" i="1"/>
  <c r="H101" i="1"/>
  <c r="H99" i="1"/>
  <c r="H87" i="1"/>
  <c r="H84" i="1"/>
  <c r="H94" i="1"/>
  <c r="H81" i="1"/>
  <c r="H82" i="1"/>
  <c r="H83" i="1"/>
  <c r="G83" i="1"/>
  <c r="G94" i="1"/>
  <c r="H93" i="1"/>
  <c r="H89" i="1"/>
  <c r="H91" i="1"/>
  <c r="G91" i="1"/>
  <c r="H85" i="1"/>
  <c r="G85" i="1"/>
  <c r="H80" i="1"/>
  <c r="G77" i="1"/>
  <c r="H77" i="1"/>
  <c r="H76" i="1"/>
  <c r="G76" i="1"/>
  <c r="H75" i="1"/>
  <c r="H74" i="1"/>
  <c r="H72" i="1"/>
  <c r="H70" i="1"/>
  <c r="H69" i="1"/>
  <c r="H67" i="1"/>
  <c r="H66" i="1"/>
  <c r="H64" i="1"/>
  <c r="H61" i="1"/>
  <c r="H60" i="1"/>
  <c r="H57" i="1"/>
  <c r="H55" i="1"/>
  <c r="H54" i="1"/>
  <c r="H52" i="1"/>
  <c r="H50" i="1"/>
  <c r="H49" i="1"/>
  <c r="H48" i="1"/>
  <c r="H43" i="1"/>
  <c r="H41" i="1"/>
  <c r="H40" i="1"/>
  <c r="H39" i="1"/>
  <c r="G39" i="1"/>
  <c r="H38" i="1"/>
  <c r="H37" i="1"/>
  <c r="H30" i="1"/>
  <c r="H29" i="1"/>
  <c r="H28" i="1"/>
  <c r="G28" i="1"/>
  <c r="H27" i="1"/>
  <c r="H26" i="1"/>
  <c r="H25" i="1"/>
  <c r="H22" i="1"/>
  <c r="G19" i="1"/>
  <c r="H16" i="1"/>
  <c r="H15" i="1"/>
  <c r="H14" i="1"/>
  <c r="H13" i="1"/>
  <c r="H12" i="1"/>
  <c r="H71" i="1"/>
  <c r="G84" i="1"/>
  <c r="G107" i="1"/>
  <c r="H179" i="1"/>
  <c r="H178" i="1"/>
  <c r="H174" i="1"/>
  <c r="H168" i="1"/>
  <c r="H167" i="1"/>
  <c r="H165" i="1"/>
  <c r="H149" i="1"/>
  <c r="H125" i="1"/>
  <c r="H120" i="1"/>
  <c r="H122" i="1"/>
  <c r="H123" i="1"/>
  <c r="G123" i="1"/>
  <c r="H53" i="1"/>
  <c r="G53" i="1"/>
  <c r="H46" i="1"/>
  <c r="G46" i="1"/>
  <c r="H45" i="1"/>
  <c r="H35" i="1"/>
  <c r="G35" i="1"/>
  <c r="H34" i="1"/>
  <c r="G34" i="1"/>
  <c r="H44" i="1"/>
  <c r="G44" i="1"/>
  <c r="H42" i="1"/>
  <c r="G42" i="1"/>
  <c r="G32" i="1"/>
  <c r="G31" i="1"/>
  <c r="H173" i="1"/>
  <c r="H172" i="1"/>
  <c r="H171" i="1"/>
  <c r="H158" i="1"/>
  <c r="H157" i="1"/>
  <c r="G160" i="1"/>
  <c r="G159" i="1"/>
  <c r="G157" i="1"/>
  <c r="G158" i="1"/>
  <c r="H175" i="1" l="1"/>
  <c r="H176" i="1"/>
  <c r="H177" i="1"/>
  <c r="H180" i="1"/>
  <c r="I160" i="1"/>
  <c r="J160" i="1" s="1"/>
  <c r="I163" i="1"/>
  <c r="J163" i="1" s="1"/>
  <c r="G183" i="1"/>
  <c r="G180" i="1"/>
  <c r="G171" i="1"/>
  <c r="G172" i="1"/>
  <c r="G175" i="1"/>
  <c r="G182" i="1"/>
  <c r="G173" i="1"/>
  <c r="G176" i="1"/>
  <c r="G167" i="1"/>
  <c r="G177" i="1"/>
  <c r="G179" i="1"/>
  <c r="G166" i="1"/>
  <c r="G168" i="1"/>
  <c r="G169" i="1"/>
  <c r="G181" i="1"/>
  <c r="G163" i="1"/>
  <c r="G178" i="1"/>
  <c r="G170" i="1"/>
  <c r="G164" i="1"/>
  <c r="G165" i="1"/>
  <c r="G174" i="1"/>
  <c r="G162" i="1"/>
  <c r="G115" i="1"/>
  <c r="G98" i="1"/>
  <c r="H139" i="1"/>
  <c r="G139" i="1"/>
  <c r="G144" i="1"/>
  <c r="G149" i="1"/>
  <c r="H150" i="1"/>
  <c r="G150" i="1"/>
  <c r="E173" i="1"/>
  <c r="F173" i="1" s="1"/>
  <c r="E182" i="1"/>
  <c r="F182" i="1" s="1"/>
  <c r="I182" i="1"/>
  <c r="J182" i="1" s="1"/>
  <c r="E165" i="1"/>
  <c r="F165" i="1" s="1"/>
  <c r="E178" i="1"/>
  <c r="F178" i="1" s="1"/>
  <c r="I178" i="1"/>
  <c r="J178" i="1" s="1"/>
  <c r="E164" i="1"/>
  <c r="F164" i="1" s="1"/>
  <c r="E175" i="1"/>
  <c r="F175" i="1" s="1"/>
  <c r="E171" i="1"/>
  <c r="F171" i="1" s="1"/>
  <c r="I171" i="1"/>
  <c r="J171" i="1" s="1"/>
  <c r="E157" i="1"/>
  <c r="F157" i="1" s="1"/>
  <c r="E163" i="1"/>
  <c r="F163" i="1" s="1"/>
  <c r="E160" i="1"/>
  <c r="F160" i="1" s="1"/>
  <c r="E158" i="1"/>
  <c r="F158" i="1" s="1"/>
  <c r="E162" i="1"/>
  <c r="F162" i="1" s="1"/>
  <c r="E180" i="1"/>
  <c r="F180" i="1" s="1"/>
  <c r="E169" i="1"/>
  <c r="F169" i="1" s="1"/>
  <c r="E176" i="1"/>
  <c r="F176" i="1" s="1"/>
  <c r="E179" i="1"/>
  <c r="F179" i="1" s="1"/>
  <c r="E181" i="1"/>
  <c r="F181" i="1" s="1"/>
  <c r="I140" i="1"/>
  <c r="J140" i="1" s="1"/>
  <c r="G145" i="1"/>
  <c r="G147" i="1"/>
  <c r="H138" i="1"/>
  <c r="H147" i="1"/>
  <c r="G138" i="1"/>
  <c r="G140" i="1"/>
  <c r="H136" i="1"/>
  <c r="H134" i="1"/>
  <c r="I134" i="1" s="1"/>
  <c r="J134" i="1" s="1"/>
  <c r="H137" i="1"/>
  <c r="G137" i="1"/>
  <c r="I137" i="1" s="1"/>
  <c r="J137" i="1" s="1"/>
  <c r="G136" i="1"/>
  <c r="I136" i="1" s="1"/>
  <c r="J136" i="1" s="1"/>
  <c r="G134" i="1"/>
  <c r="G154" i="1"/>
  <c r="I154" i="1" s="1"/>
  <c r="J154" i="1" s="1"/>
  <c r="G146" i="1"/>
  <c r="H141" i="1"/>
  <c r="I141" i="1" s="1"/>
  <c r="J141" i="1" s="1"/>
  <c r="H152" i="1"/>
  <c r="I152" i="1" s="1"/>
  <c r="J152" i="1" s="1"/>
  <c r="H153" i="1"/>
  <c r="H148" i="1"/>
  <c r="I143" i="1"/>
  <c r="J143" i="1" s="1"/>
  <c r="G131" i="1"/>
  <c r="G132" i="1"/>
  <c r="G141" i="1"/>
  <c r="G153" i="1"/>
  <c r="I153" i="1" s="1"/>
  <c r="J153" i="1" s="1"/>
  <c r="G148" i="1"/>
  <c r="I148" i="1" s="1"/>
  <c r="J148" i="1" s="1"/>
  <c r="G133" i="1"/>
  <c r="G143" i="1"/>
  <c r="G152" i="1"/>
  <c r="I131" i="1"/>
  <c r="J131" i="1" s="1"/>
  <c r="H151" i="1"/>
  <c r="I151" i="1"/>
  <c r="J151" i="1" s="1"/>
  <c r="H130" i="1"/>
  <c r="G130" i="1"/>
  <c r="G104" i="1"/>
  <c r="G102" i="1"/>
  <c r="G124" i="1"/>
  <c r="H126" i="1"/>
  <c r="G126" i="1"/>
  <c r="G106" i="1"/>
  <c r="G99" i="1"/>
  <c r="G109" i="1"/>
  <c r="H103" i="1"/>
  <c r="G103" i="1"/>
  <c r="G120" i="1"/>
  <c r="G108" i="1"/>
  <c r="G122" i="1"/>
  <c r="H111" i="1"/>
  <c r="G111" i="1"/>
  <c r="G127" i="1"/>
  <c r="G114" i="1"/>
  <c r="H115" i="1"/>
  <c r="G105" i="1"/>
  <c r="H118" i="1"/>
  <c r="H113" i="1"/>
  <c r="G100" i="1"/>
  <c r="G113" i="1"/>
  <c r="H100" i="1"/>
  <c r="H116" i="1"/>
  <c r="H98" i="1"/>
  <c r="G119" i="1"/>
  <c r="G112" i="1"/>
  <c r="G110" i="1"/>
  <c r="G116" i="1"/>
  <c r="G117" i="1"/>
  <c r="G118" i="1"/>
  <c r="G121" i="1"/>
  <c r="I121" i="1" s="1"/>
  <c r="J121" i="1" s="1"/>
  <c r="I99" i="1"/>
  <c r="J99" i="1" s="1"/>
  <c r="G101" i="1"/>
  <c r="I127" i="1"/>
  <c r="J127" i="1" s="1"/>
  <c r="E127" i="1"/>
  <c r="F127" i="1" s="1"/>
  <c r="E125" i="1"/>
  <c r="F125" i="1" s="1"/>
  <c r="E112" i="1"/>
  <c r="F112" i="1" s="1"/>
  <c r="E110" i="1"/>
  <c r="F110" i="1" s="1"/>
  <c r="E119" i="1"/>
  <c r="F119" i="1" s="1"/>
  <c r="E116" i="1"/>
  <c r="F116" i="1" s="1"/>
  <c r="E114" i="1"/>
  <c r="F114" i="1" s="1"/>
  <c r="E115" i="1"/>
  <c r="F115" i="1" s="1"/>
  <c r="E111" i="1"/>
  <c r="F111" i="1" s="1"/>
  <c r="E113" i="1"/>
  <c r="F113" i="1" s="1"/>
  <c r="E117" i="1"/>
  <c r="F117" i="1" s="1"/>
  <c r="E120" i="1"/>
  <c r="F120" i="1" s="1"/>
  <c r="E118" i="1"/>
  <c r="F118" i="1" s="1"/>
  <c r="E124" i="1"/>
  <c r="F124" i="1" s="1"/>
  <c r="E121" i="1"/>
  <c r="F121" i="1" s="1"/>
  <c r="E122" i="1"/>
  <c r="F122" i="1" s="1"/>
  <c r="E123" i="1"/>
  <c r="F123" i="1" s="1"/>
  <c r="E109" i="1"/>
  <c r="F109" i="1" s="1"/>
  <c r="E107" i="1"/>
  <c r="F107" i="1" s="1"/>
  <c r="E100" i="1"/>
  <c r="F100" i="1" s="1"/>
  <c r="E102" i="1"/>
  <c r="F102" i="1" s="1"/>
  <c r="E103" i="1"/>
  <c r="F103" i="1" s="1"/>
  <c r="E104" i="1"/>
  <c r="F104" i="1" s="1"/>
  <c r="E105" i="1"/>
  <c r="F105" i="1" s="1"/>
  <c r="E106" i="1"/>
  <c r="F106" i="1" s="1"/>
  <c r="E108" i="1"/>
  <c r="F108" i="1" s="1"/>
  <c r="E99" i="1"/>
  <c r="F99" i="1" s="1"/>
  <c r="E126" i="1"/>
  <c r="F126" i="1" s="1"/>
  <c r="E101" i="1"/>
  <c r="F101" i="1" s="1"/>
  <c r="E154" i="1"/>
  <c r="F154" i="1" s="1"/>
  <c r="E153" i="1"/>
  <c r="F153" i="1" s="1"/>
  <c r="E152" i="1"/>
  <c r="F152" i="1" s="1"/>
  <c r="E151" i="1"/>
  <c r="F151" i="1" s="1"/>
  <c r="E150" i="1"/>
  <c r="F150" i="1" s="1"/>
  <c r="E149" i="1"/>
  <c r="F149" i="1" s="1"/>
  <c r="E147" i="1"/>
  <c r="F147" i="1" s="1"/>
  <c r="E146" i="1"/>
  <c r="F146" i="1" s="1"/>
  <c r="E145" i="1"/>
  <c r="F145" i="1" s="1"/>
  <c r="E144" i="1"/>
  <c r="F144" i="1" s="1"/>
  <c r="E143" i="1"/>
  <c r="F143" i="1" s="1"/>
  <c r="E142" i="1"/>
  <c r="F142" i="1" s="1"/>
  <c r="E148" i="1"/>
  <c r="F148" i="1" s="1"/>
  <c r="E141" i="1"/>
  <c r="F141" i="1" s="1"/>
  <c r="E140" i="1"/>
  <c r="F140" i="1" s="1"/>
  <c r="E139" i="1"/>
  <c r="F139" i="1" s="1"/>
  <c r="H88" i="1"/>
  <c r="H95" i="1"/>
  <c r="H92" i="1"/>
  <c r="H86" i="1"/>
  <c r="G81" i="1"/>
  <c r="G82" i="1"/>
  <c r="G95" i="1"/>
  <c r="G92" i="1"/>
  <c r="G86" i="1"/>
  <c r="G89" i="1"/>
  <c r="G93" i="1"/>
  <c r="G80" i="1"/>
  <c r="G87" i="1"/>
  <c r="G90" i="1"/>
  <c r="H90" i="1"/>
  <c r="E95" i="1"/>
  <c r="F95" i="1" s="1"/>
  <c r="E92" i="1"/>
  <c r="F92" i="1" s="1"/>
  <c r="E90" i="1"/>
  <c r="F90" i="1" s="1"/>
  <c r="E93" i="1"/>
  <c r="F93" i="1" s="1"/>
  <c r="E91" i="1"/>
  <c r="F91" i="1" s="1"/>
  <c r="E87" i="1"/>
  <c r="F87" i="1" s="1"/>
  <c r="E89" i="1"/>
  <c r="F89" i="1" s="1"/>
  <c r="H73" i="1"/>
  <c r="H65" i="1"/>
  <c r="G72" i="1"/>
  <c r="G74" i="1"/>
  <c r="G75" i="1"/>
  <c r="E74" i="1"/>
  <c r="F74" i="1" s="1"/>
  <c r="E75" i="1"/>
  <c r="F75" i="1" s="1"/>
  <c r="E77" i="1"/>
  <c r="F77" i="1" s="1"/>
  <c r="E76" i="1"/>
  <c r="F76" i="1" s="1"/>
  <c r="G69" i="1"/>
  <c r="G70" i="1"/>
  <c r="G71" i="1"/>
  <c r="G68" i="1"/>
  <c r="G67" i="1"/>
  <c r="G65" i="1"/>
  <c r="G66" i="1"/>
  <c r="G64" i="1"/>
  <c r="E183" i="1"/>
  <c r="F183" i="1" s="1"/>
  <c r="E168" i="1"/>
  <c r="F168" i="1" s="1"/>
  <c r="E177" i="1"/>
  <c r="F177" i="1" s="1"/>
  <c r="E166" i="1"/>
  <c r="F166" i="1" s="1"/>
  <c r="E161" i="1"/>
  <c r="F161" i="1" s="1"/>
  <c r="E159" i="1"/>
  <c r="F159" i="1" s="1"/>
  <c r="E174" i="1"/>
  <c r="F174" i="1" s="1"/>
  <c r="E170" i="1"/>
  <c r="F170" i="1" s="1"/>
  <c r="E167" i="1"/>
  <c r="F167" i="1" s="1"/>
  <c r="E172" i="1"/>
  <c r="F172" i="1" s="1"/>
  <c r="E138" i="1"/>
  <c r="F138" i="1" s="1"/>
  <c r="E137" i="1"/>
  <c r="F137" i="1" s="1"/>
  <c r="E136" i="1"/>
  <c r="F136" i="1" s="1"/>
  <c r="E135" i="1"/>
  <c r="F135" i="1" s="1"/>
  <c r="E134" i="1"/>
  <c r="F134" i="1" s="1"/>
  <c r="E133" i="1"/>
  <c r="F133" i="1" s="1"/>
  <c r="E132" i="1"/>
  <c r="F132" i="1" s="1"/>
  <c r="E131" i="1"/>
  <c r="F131" i="1" s="1"/>
  <c r="E130" i="1"/>
  <c r="F130" i="1" s="1"/>
  <c r="E98" i="1"/>
  <c r="F98" i="1" s="1"/>
  <c r="E88" i="1"/>
  <c r="F88" i="1" s="1"/>
  <c r="E86" i="1"/>
  <c r="F86" i="1" s="1"/>
  <c r="E85" i="1"/>
  <c r="F85" i="1" s="1"/>
  <c r="E84" i="1"/>
  <c r="F84" i="1" s="1"/>
  <c r="E94" i="1"/>
  <c r="F94" i="1" s="1"/>
  <c r="E81" i="1"/>
  <c r="F81" i="1" s="1"/>
  <c r="E83" i="1"/>
  <c r="F83" i="1" s="1"/>
  <c r="E82" i="1"/>
  <c r="F82" i="1" s="1"/>
  <c r="E80" i="1"/>
  <c r="F80" i="1" s="1"/>
  <c r="E64" i="1"/>
  <c r="F64" i="1" s="1"/>
  <c r="E65" i="1"/>
  <c r="F65" i="1" s="1"/>
  <c r="E66" i="1"/>
  <c r="F66" i="1" s="1"/>
  <c r="E67" i="1"/>
  <c r="F67" i="1" s="1"/>
  <c r="E68" i="1"/>
  <c r="F68" i="1" s="1"/>
  <c r="H68" i="1"/>
  <c r="E69" i="1"/>
  <c r="F69" i="1" s="1"/>
  <c r="E70" i="1"/>
  <c r="F70" i="1" s="1"/>
  <c r="E71" i="1"/>
  <c r="F71" i="1" s="1"/>
  <c r="E72" i="1"/>
  <c r="F72" i="1" s="1"/>
  <c r="E73" i="1"/>
  <c r="F73" i="1" s="1"/>
  <c r="G73" i="1"/>
  <c r="G135" i="1"/>
  <c r="I135" i="1" s="1"/>
  <c r="J135" i="1" s="1"/>
  <c r="G88" i="1"/>
  <c r="H23" i="1"/>
  <c r="H51" i="1"/>
  <c r="H24" i="1"/>
  <c r="H31" i="1"/>
  <c r="H21" i="1"/>
  <c r="H9" i="1"/>
  <c r="H11" i="1"/>
  <c r="H19" i="1"/>
  <c r="H33" i="1"/>
  <c r="H18" i="1"/>
  <c r="H58" i="1"/>
  <c r="H59" i="1"/>
  <c r="H32" i="1"/>
  <c r="H10" i="1"/>
  <c r="H8" i="1"/>
  <c r="H20" i="1"/>
  <c r="H56" i="1"/>
  <c r="H17" i="1"/>
  <c r="H47" i="1"/>
  <c r="H36" i="1"/>
  <c r="G20" i="1"/>
  <c r="G18" i="1"/>
  <c r="I18" i="1" s="1"/>
  <c r="J18" i="1" s="1"/>
  <c r="G9" i="1"/>
  <c r="I19" i="1"/>
  <c r="J19" i="1" s="1"/>
  <c r="G54" i="1"/>
  <c r="G38" i="1"/>
  <c r="G48" i="1"/>
  <c r="G43" i="1"/>
  <c r="G57" i="1"/>
  <c r="G29" i="1"/>
  <c r="G12" i="1"/>
  <c r="G13" i="1"/>
  <c r="G14" i="1"/>
  <c r="G61" i="1"/>
  <c r="G27" i="1"/>
  <c r="G51" i="1"/>
  <c r="G50" i="1"/>
  <c r="G21" i="1"/>
  <c r="G30" i="1"/>
  <c r="G45" i="1"/>
  <c r="G49" i="1"/>
  <c r="G15" i="1"/>
  <c r="G52" i="1"/>
  <c r="G26" i="1"/>
  <c r="G36" i="1"/>
  <c r="G41" i="1"/>
  <c r="G56" i="1"/>
  <c r="G25" i="1"/>
  <c r="G58" i="1"/>
  <c r="G59" i="1"/>
  <c r="G33" i="1"/>
  <c r="G60" i="1"/>
  <c r="G24" i="1"/>
  <c r="G40" i="1"/>
  <c r="G22" i="1"/>
  <c r="G23" i="1"/>
  <c r="G11" i="1"/>
  <c r="G55" i="1"/>
  <c r="G17" i="1"/>
  <c r="G8" i="1"/>
  <c r="G47" i="1"/>
  <c r="G10" i="1"/>
  <c r="G37" i="1"/>
  <c r="G16" i="1"/>
  <c r="E55" i="1"/>
  <c r="F55" i="1" s="1"/>
  <c r="E56" i="1"/>
  <c r="F56" i="1" s="1"/>
  <c r="E57" i="1"/>
  <c r="F57" i="1" s="1"/>
  <c r="E58" i="1"/>
  <c r="F58" i="1" s="1"/>
  <c r="E59" i="1"/>
  <c r="F59" i="1" s="1"/>
  <c r="E60" i="1"/>
  <c r="F60" i="1" s="1"/>
  <c r="E61" i="1"/>
  <c r="F61" i="1" s="1"/>
  <c r="E53" i="1"/>
  <c r="F53" i="1" s="1"/>
  <c r="E54" i="1"/>
  <c r="F54" i="1" s="1"/>
  <c r="E30" i="1"/>
  <c r="F30" i="1" s="1"/>
  <c r="E43" i="1"/>
  <c r="F43" i="1" s="1"/>
  <c r="E48" i="1"/>
  <c r="F48" i="1" s="1"/>
  <c r="E49" i="1"/>
  <c r="F49" i="1" s="1"/>
  <c r="E50" i="1"/>
  <c r="F50" i="1" s="1"/>
  <c r="E51" i="1"/>
  <c r="F51" i="1" s="1"/>
  <c r="E52" i="1"/>
  <c r="F52" i="1" s="1"/>
  <c r="E47" i="1"/>
  <c r="F47" i="1" s="1"/>
  <c r="E46" i="1"/>
  <c r="F46" i="1" s="1"/>
  <c r="E45" i="1"/>
  <c r="F45" i="1" s="1"/>
  <c r="E44" i="1"/>
  <c r="F44" i="1" s="1"/>
  <c r="E42" i="1"/>
  <c r="F42" i="1" s="1"/>
  <c r="E41" i="1"/>
  <c r="F41" i="1" s="1"/>
  <c r="E40" i="1"/>
  <c r="F40" i="1" s="1"/>
  <c r="E39" i="1"/>
  <c r="F39" i="1" s="1"/>
  <c r="E38" i="1"/>
  <c r="F38" i="1" s="1"/>
  <c r="E37" i="1"/>
  <c r="F37" i="1" s="1"/>
  <c r="E36" i="1"/>
  <c r="F36" i="1" s="1"/>
  <c r="E35" i="1"/>
  <c r="F35" i="1" s="1"/>
  <c r="E34" i="1"/>
  <c r="F34" i="1" s="1"/>
  <c r="E33" i="1"/>
  <c r="F33" i="1" s="1"/>
  <c r="E32" i="1"/>
  <c r="F32" i="1" s="1"/>
  <c r="E31" i="1"/>
  <c r="F31" i="1" s="1"/>
  <c r="E29" i="1"/>
  <c r="F29" i="1" s="1"/>
  <c r="E28" i="1"/>
  <c r="F28" i="1" s="1"/>
  <c r="E27" i="1"/>
  <c r="F27" i="1" s="1"/>
  <c r="E26" i="1"/>
  <c r="F26" i="1" s="1"/>
  <c r="E25" i="1"/>
  <c r="F25" i="1" s="1"/>
  <c r="E24" i="1"/>
  <c r="F24" i="1" s="1"/>
  <c r="E23" i="1"/>
  <c r="F23" i="1" s="1"/>
  <c r="E22" i="1"/>
  <c r="F22" i="1" s="1"/>
  <c r="E21" i="1"/>
  <c r="F21" i="1" s="1"/>
  <c r="E20" i="1"/>
  <c r="F20" i="1" s="1"/>
  <c r="E19" i="1"/>
  <c r="F19" i="1" s="1"/>
  <c r="E9" i="1"/>
  <c r="F9" i="1" s="1"/>
  <c r="E11" i="1"/>
  <c r="F11" i="1" s="1"/>
  <c r="E10" i="1"/>
  <c r="F10" i="1" s="1"/>
  <c r="E12" i="1"/>
  <c r="F12" i="1" s="1"/>
  <c r="E13" i="1"/>
  <c r="F13" i="1" s="1"/>
  <c r="E14" i="1"/>
  <c r="F14" i="1" s="1"/>
  <c r="E15" i="1"/>
  <c r="F15" i="1" s="1"/>
  <c r="E16" i="1"/>
  <c r="F16" i="1" s="1"/>
  <c r="E17" i="1"/>
  <c r="F17" i="1" s="1"/>
  <c r="E18" i="1"/>
  <c r="F18" i="1" s="1"/>
  <c r="E8" i="1"/>
  <c r="F8" i="1" s="1"/>
  <c r="I176" i="1" l="1"/>
  <c r="J176" i="1" s="1"/>
  <c r="I149" i="1"/>
  <c r="J149" i="1" s="1"/>
  <c r="I108" i="1"/>
  <c r="J108" i="1" s="1"/>
  <c r="I103" i="1"/>
  <c r="J103" i="1" s="1"/>
  <c r="I133" i="1"/>
  <c r="J133" i="1" s="1"/>
  <c r="I101" i="1"/>
  <c r="J101" i="1" s="1"/>
  <c r="I115" i="1"/>
  <c r="J115" i="1" s="1"/>
  <c r="I122" i="1"/>
  <c r="J122" i="1" s="1"/>
  <c r="I181" i="1"/>
  <c r="J181" i="1" s="1"/>
  <c r="I180" i="1"/>
  <c r="J180" i="1" s="1"/>
  <c r="I162" i="1"/>
  <c r="J162" i="1" s="1"/>
  <c r="I164" i="1"/>
  <c r="J164" i="1" s="1"/>
  <c r="I165" i="1"/>
  <c r="J165" i="1" s="1"/>
  <c r="I173" i="1"/>
  <c r="J173" i="1" s="1"/>
  <c r="I112" i="1"/>
  <c r="J112" i="1" s="1"/>
  <c r="I158" i="1"/>
  <c r="J158" i="1" s="1"/>
  <c r="I175" i="1"/>
  <c r="J175" i="1" s="1"/>
  <c r="I142" i="1"/>
  <c r="J142" i="1" s="1"/>
  <c r="I144" i="1"/>
  <c r="J144" i="1" s="1"/>
  <c r="I117" i="1"/>
  <c r="J117" i="1" s="1"/>
  <c r="I146" i="1"/>
  <c r="J146" i="1" s="1"/>
  <c r="I138" i="1"/>
  <c r="J138" i="1" s="1"/>
  <c r="I179" i="1"/>
  <c r="J179" i="1" s="1"/>
  <c r="I169" i="1"/>
  <c r="J169" i="1" s="1"/>
  <c r="I157" i="1"/>
  <c r="J157" i="1" s="1"/>
  <c r="I145" i="1"/>
  <c r="J145" i="1" s="1"/>
  <c r="I139" i="1"/>
  <c r="J139" i="1" s="1"/>
  <c r="I150" i="1"/>
  <c r="J150" i="1" s="1"/>
  <c r="I147" i="1"/>
  <c r="J147" i="1" s="1"/>
  <c r="I126" i="1"/>
  <c r="J126" i="1" s="1"/>
  <c r="I125" i="1"/>
  <c r="J125" i="1" s="1"/>
  <c r="I123" i="1"/>
  <c r="J123" i="1" s="1"/>
  <c r="I120" i="1"/>
  <c r="J120" i="1" s="1"/>
  <c r="I109" i="1"/>
  <c r="J109" i="1" s="1"/>
  <c r="I104" i="1"/>
  <c r="J104" i="1" s="1"/>
  <c r="I102" i="1"/>
  <c r="J102" i="1" s="1"/>
  <c r="I107" i="1"/>
  <c r="J107" i="1" s="1"/>
  <c r="I114" i="1"/>
  <c r="J114" i="1" s="1"/>
  <c r="I124" i="1"/>
  <c r="J124" i="1" s="1"/>
  <c r="I110" i="1"/>
  <c r="J110" i="1" s="1"/>
  <c r="I111" i="1"/>
  <c r="J111" i="1" s="1"/>
  <c r="I106" i="1"/>
  <c r="J106" i="1" s="1"/>
  <c r="I105" i="1"/>
  <c r="J105" i="1" s="1"/>
  <c r="I118" i="1"/>
  <c r="J118" i="1" s="1"/>
  <c r="I113" i="1"/>
  <c r="J113" i="1" s="1"/>
  <c r="I100" i="1"/>
  <c r="J100" i="1" s="1"/>
  <c r="I116" i="1"/>
  <c r="J116" i="1" s="1"/>
  <c r="I119" i="1"/>
  <c r="J119" i="1" s="1"/>
  <c r="I69" i="1"/>
  <c r="J69" i="1" s="1"/>
  <c r="I90" i="1"/>
  <c r="J90" i="1" s="1"/>
  <c r="I87" i="1"/>
  <c r="J87" i="1" s="1"/>
  <c r="I93" i="1"/>
  <c r="J93" i="1" s="1"/>
  <c r="I91" i="1"/>
  <c r="J91" i="1" s="1"/>
  <c r="I95" i="1"/>
  <c r="J95" i="1" s="1"/>
  <c r="I92" i="1"/>
  <c r="J92" i="1" s="1"/>
  <c r="I89" i="1"/>
  <c r="J89" i="1" s="1"/>
  <c r="I70" i="1"/>
  <c r="J70" i="1" s="1"/>
  <c r="I75" i="1"/>
  <c r="J75" i="1" s="1"/>
  <c r="I77" i="1"/>
  <c r="J77" i="1" s="1"/>
  <c r="I74" i="1"/>
  <c r="J74" i="1" s="1"/>
  <c r="I71" i="1"/>
  <c r="J71" i="1" s="1"/>
  <c r="I76" i="1"/>
  <c r="J76" i="1" s="1"/>
  <c r="I15" i="1"/>
  <c r="J15" i="1" s="1"/>
  <c r="I24" i="1"/>
  <c r="J24" i="1" s="1"/>
  <c r="I40" i="1"/>
  <c r="J40" i="1" s="1"/>
  <c r="I84" i="1"/>
  <c r="J84" i="1" s="1"/>
  <c r="I41" i="1"/>
  <c r="J41" i="1" s="1"/>
  <c r="I68" i="1"/>
  <c r="J68" i="1" s="1"/>
  <c r="I34" i="1"/>
  <c r="J34" i="1" s="1"/>
  <c r="I59" i="1"/>
  <c r="J59" i="1" s="1"/>
  <c r="I168" i="1"/>
  <c r="J168" i="1" s="1"/>
  <c r="I73" i="1"/>
  <c r="J73" i="1" s="1"/>
  <c r="I14" i="1"/>
  <c r="J14" i="1" s="1"/>
  <c r="I8" i="1"/>
  <c r="J8" i="1" s="1"/>
  <c r="I177" i="1"/>
  <c r="J177" i="1" s="1"/>
  <c r="I66" i="1"/>
  <c r="J66" i="1" s="1"/>
  <c r="I72" i="1"/>
  <c r="J72" i="1" s="1"/>
  <c r="I67" i="1"/>
  <c r="J67" i="1" s="1"/>
  <c r="I65" i="1"/>
  <c r="J65" i="1" s="1"/>
  <c r="I64" i="1"/>
  <c r="J64" i="1" s="1"/>
  <c r="I20" i="1"/>
  <c r="J20" i="1" s="1"/>
  <c r="I159" i="1"/>
  <c r="J159" i="1" s="1"/>
  <c r="I183" i="1"/>
  <c r="J183" i="1" s="1"/>
  <c r="I130" i="1"/>
  <c r="J130" i="1" s="1"/>
  <c r="I172" i="1"/>
  <c r="J172" i="1" s="1"/>
  <c r="I17" i="1"/>
  <c r="J17" i="1" s="1"/>
  <c r="I43" i="1"/>
  <c r="J43" i="1" s="1"/>
  <c r="I80" i="1"/>
  <c r="J80" i="1" s="1"/>
  <c r="I94" i="1"/>
  <c r="J94" i="1" s="1"/>
  <c r="I170" i="1"/>
  <c r="J170" i="1" s="1"/>
  <c r="I166" i="1"/>
  <c r="J166" i="1" s="1"/>
  <c r="I81" i="1"/>
  <c r="J81" i="1" s="1"/>
  <c r="I88" i="1"/>
  <c r="J88" i="1" s="1"/>
  <c r="I61" i="1"/>
  <c r="J61" i="1" s="1"/>
  <c r="I32" i="1"/>
  <c r="J32" i="1" s="1"/>
  <c r="I51" i="1"/>
  <c r="J51" i="1" s="1"/>
  <c r="I82" i="1"/>
  <c r="J82" i="1" s="1"/>
  <c r="I86" i="1"/>
  <c r="J86" i="1" s="1"/>
  <c r="I98" i="1"/>
  <c r="J98" i="1" s="1"/>
  <c r="I47" i="1"/>
  <c r="J47" i="1" s="1"/>
  <c r="I57" i="1"/>
  <c r="J57" i="1" s="1"/>
  <c r="I46" i="1"/>
  <c r="J46" i="1" s="1"/>
  <c r="I44" i="1"/>
  <c r="J44" i="1" s="1"/>
  <c r="I60" i="1"/>
  <c r="J60" i="1" s="1"/>
  <c r="I25" i="1"/>
  <c r="J25" i="1" s="1"/>
  <c r="I33" i="1"/>
  <c r="J33" i="1" s="1"/>
  <c r="I83" i="1"/>
  <c r="J83" i="1" s="1"/>
  <c r="I161" i="1"/>
  <c r="J161" i="1" s="1"/>
  <c r="I13" i="1"/>
  <c r="J13" i="1" s="1"/>
  <c r="I52" i="1"/>
  <c r="J52" i="1" s="1"/>
  <c r="I174" i="1"/>
  <c r="J174" i="1" s="1"/>
  <c r="I12" i="1"/>
  <c r="J12" i="1" s="1"/>
  <c r="I85" i="1"/>
  <c r="J85" i="1" s="1"/>
  <c r="I132" i="1"/>
  <c r="J132" i="1" s="1"/>
  <c r="I167" i="1"/>
  <c r="J167" i="1" s="1"/>
  <c r="I56" i="1"/>
  <c r="J56" i="1" s="1"/>
  <c r="I54" i="1"/>
  <c r="J54" i="1" s="1"/>
  <c r="I35" i="1"/>
  <c r="J35" i="1" s="1"/>
  <c r="I21" i="1"/>
  <c r="J21" i="1" s="1"/>
  <c r="I50" i="1"/>
  <c r="J50" i="1" s="1"/>
  <c r="I49" i="1"/>
  <c r="J49" i="1" s="1"/>
  <c r="I37" i="1"/>
  <c r="J37" i="1" s="1"/>
  <c r="I58" i="1"/>
  <c r="J58" i="1" s="1"/>
  <c r="I22" i="1"/>
  <c r="J22" i="1" s="1"/>
  <c r="I30" i="1"/>
  <c r="J30" i="1" s="1"/>
  <c r="I27" i="1"/>
  <c r="J27" i="1" s="1"/>
  <c r="I23" i="1"/>
  <c r="J23" i="1" s="1"/>
  <c r="I48" i="1"/>
  <c r="J48" i="1" s="1"/>
  <c r="I31" i="1"/>
  <c r="J31" i="1" s="1"/>
  <c r="I9" i="1"/>
  <c r="J9" i="1" s="1"/>
  <c r="I38" i="1"/>
  <c r="J38" i="1" s="1"/>
  <c r="I36" i="1"/>
  <c r="J36" i="1" s="1"/>
  <c r="I55" i="1"/>
  <c r="J55" i="1" s="1"/>
  <c r="I16" i="1"/>
  <c r="J16" i="1" s="1"/>
  <c r="I53" i="1"/>
  <c r="J53" i="1" s="1"/>
  <c r="I28" i="1"/>
  <c r="J28" i="1" s="1"/>
  <c r="I39" i="1"/>
  <c r="J39" i="1" s="1"/>
  <c r="I42" i="1"/>
  <c r="J42" i="1" s="1"/>
  <c r="I26" i="1"/>
  <c r="J26" i="1" s="1"/>
  <c r="I29" i="1"/>
  <c r="J29" i="1" s="1"/>
  <c r="I11" i="1"/>
  <c r="J11" i="1" s="1"/>
  <c r="I45" i="1"/>
  <c r="J45" i="1" s="1"/>
  <c r="I10" i="1"/>
  <c r="J10" i="1" s="1"/>
</calcChain>
</file>

<file path=xl/sharedStrings.xml><?xml version="1.0" encoding="utf-8"?>
<sst xmlns="http://schemas.openxmlformats.org/spreadsheetml/2006/main" count="186" uniqueCount="184">
  <si>
    <t>ΠΑΛΑΙΑ</t>
  </si>
  <si>
    <t>ΝΕΑ</t>
  </si>
  <si>
    <t>ΣΕ ΠΟΣΟ</t>
  </si>
  <si>
    <t>ΣΕ ΠΟΣΟΣΤΟ</t>
  </si>
  <si>
    <t>ΤΙΜΗ ΖΩΝΗΣ           (σε ευρώ ανά τ.μ.)</t>
  </si>
  <si>
    <t>ΜΕΤΑΒΟΛΗ                 ΤΙΜΗΣ ΖΩΝΗΣ</t>
  </si>
  <si>
    <t>ΕΝ.Φ.Ι.Α. 2021</t>
  </si>
  <si>
    <t>ΕΝ.Φ.Ι.Α. 2022</t>
  </si>
  <si>
    <t>ΜΕΤΑΒΟΛΗ ΕΝ.Φ.Ι.Α</t>
  </si>
  <si>
    <t>ΠΕΡΙΦΕΡΕΙΕΣ - ΔΗΜΟΙ - ΖΩΝΕΣ</t>
  </si>
  <si>
    <t>ΑΓΙΑ ΒΑΡΒΑΡΑ-Δ' ΖΩΝΗ</t>
  </si>
  <si>
    <t>ΑΓΙΑ ΠΑΡΑΣΚΕΥΗ-Ε' ΖΩΝΗ</t>
  </si>
  <si>
    <t>ΑΓΙΟΣ ΔΗΜΗΤΡΙΟΣ-Ζ΄ΖΩΝΗ</t>
  </si>
  <si>
    <t>ΑΓΙΟΙ ΑΝΑΡΓΥΡΟΙ-Γ' ΖΩΝΗ</t>
  </si>
  <si>
    <t>ΑΘΗΝΑ (1ο ΔΙΑΜΕΡΙΣΜΑ)-Α' ΖΩΝΗ</t>
  </si>
  <si>
    <t>ΑΘΗΝΑ (2ο ΔΙΑΜΕΡΙΣΜΑ)-Α' ΖΩΝΗ</t>
  </si>
  <si>
    <t>ΑΘΗΝΑ (2ο ΔΙΑΜΕΡΙΣΜΑ)-Β' ΖΩΝΗ</t>
  </si>
  <si>
    <t>ΑΘΗΝΑ (3ο ΔΙΑΜΕΡΙΣΜΑ)-Ζ' ΖΩΝΗ</t>
  </si>
  <si>
    <t>ΑΘΗΝΑ (4ο ΔΙΑΜΕΡΙΣΜΑ)-ΣΤ' ΖΩΝΗ</t>
  </si>
  <si>
    <t>ΑΘΗΝΑ (5ο ΔΙΑΜΕΡΙΣΜΑ)-Θ' ΖΩΝΗ</t>
  </si>
  <si>
    <t>ΑΘΗΝΑ (6ο ΔΙΑΜΕΡΙΣΜΑ)-ΣΤ' ΖΩΝΗ</t>
  </si>
  <si>
    <t>ΑΘΗΝΑ (7ο ΔΙΑΜΕΡΙΣΜΑ)-ΙΒ' ΖΩΝΗ</t>
  </si>
  <si>
    <t>ΑΙΓΑΛΕΩ-Δ' ΖΩΝΗ</t>
  </si>
  <si>
    <t>ΑΛΙΜΟΣ-ΣΤ' ΖΩΝΗ</t>
  </si>
  <si>
    <t>ΑΜΑΡΟΥΣΙΟΝ-Η' ΖΩΝΗ</t>
  </si>
  <si>
    <t>ΑΡΓΥΡΟΥΠΟΛΗ-Β' ΖΩΝΗ</t>
  </si>
  <si>
    <t>ΒΡΙΛΗΣΣΙΑ-Ζ' ΖΩΝΗ</t>
  </si>
  <si>
    <t>ΒΥΡΩΝΑΣ-Δ' ΖΩΝΗ</t>
  </si>
  <si>
    <t>ΓΑΛΑΤΣΙ-Ε' ΖΩΝΗ</t>
  </si>
  <si>
    <t>ΓΛΥΦΑΔΑ-Β' ΖΩΝΗ</t>
  </si>
  <si>
    <t>ΔΑΦΝΗ-Α' ΖΩΝΗ</t>
  </si>
  <si>
    <t>ΕΚΑΛΗ-Α' ΖΩΝΗ</t>
  </si>
  <si>
    <t>ΖΩΓΡΑΦΟΥ-Δ' ΖΩΝΗ</t>
  </si>
  <si>
    <t>ΗΛΙΟΥΠΟΛΗ-Ε' ΖΩΝΗ</t>
  </si>
  <si>
    <t>ΗΡΑΚΛΕΙΟΥ-Γ' ΖΩΝΗ</t>
  </si>
  <si>
    <t>ΙΛΙΟΥ-Δ' ΖΩΝΗ</t>
  </si>
  <si>
    <t>ΚΑΙΣΑΡΙΑΝΗ-Ζ' ΖΩΝΗ</t>
  </si>
  <si>
    <t>ΚΑΛΛΙΘΕΑ-Ε' ΖΩΝΗ</t>
  </si>
  <si>
    <t>ΚΑΜΑΤΕΡΟ-Γ' ΖΩΝΗ</t>
  </si>
  <si>
    <t>ΚΗΦΙΣΙΑ-Ι' ΖΩΝΗ</t>
  </si>
  <si>
    <t>ΛΥΚΟΒΡΥΣΗ-Β΄ΖΩΝΗ</t>
  </si>
  <si>
    <t>ΜΕΛΙΣΣΙΑ-Β2' ΖΩΝΗ</t>
  </si>
  <si>
    <t>ΜΕΤΑΜΟΡΦΩΣΗ-Γ' ΖΩΝΗ</t>
  </si>
  <si>
    <t>ΜΟΣΧΑΤΟ-Γ' ΖΩΝΗ</t>
  </si>
  <si>
    <t>ΝΕΑ ΙΩΝΙΑ-Δ' ΖΩΝΗ</t>
  </si>
  <si>
    <t>ΝΕΑ ΣΜΥΡΝΗ-Ε' ΖΩΝΗ</t>
  </si>
  <si>
    <t>ΝΕΑ ΦΙΛΑΔΕΛΦΕΙΑ-Η' ΖΩΝΗ</t>
  </si>
  <si>
    <t>ΝΕΟ ΨΥΧΙΚΟ-Β΄ΖΩΝΗ</t>
  </si>
  <si>
    <t>ΕΛΛΗΝΙΚΟ-Γ΄ΖΩΝΗ</t>
  </si>
  <si>
    <t>ΝΕΑ ΕΡΥΘΡΑΙΑ-Α' ΖΩΝΗ</t>
  </si>
  <si>
    <t>ΠΑΛΑΙΟ ΦΑΛΗΡΟ-ΣΤ' ΖΩΝΗ</t>
  </si>
  <si>
    <t>ΠΑΠΑΓΟΥ-Β΄ΖΩΝΗ</t>
  </si>
  <si>
    <t>ΠΕΝΤΕΛΗ-Α' ΖΩΝΗ</t>
  </si>
  <si>
    <t>ΠΕΡΙΣΤΕΡΙ-Δ' ΖΩΝΗ</t>
  </si>
  <si>
    <t>ΠΕΤΡΟΥΠΟΛΗ-Α΄ΖΩΝΗ</t>
  </si>
  <si>
    <t>ΠΕΥΚΗ-Β' ΖΩΝΗ</t>
  </si>
  <si>
    <t>ΤΑΥΡΟΣ-Γ' ΖΩΝΗ</t>
  </si>
  <si>
    <t>ΥΜΗΤΤΟΣ-Β΄ΖΩΝΗ</t>
  </si>
  <si>
    <t>ΦΙΛΟΘΕΗ-Γ΄ΖΩΝΗ</t>
  </si>
  <si>
    <t>ΧΑΪΔΑΡΙ-Δ' ΖΩΝΗ</t>
  </si>
  <si>
    <t>ΧΑΛΑΝΔΡΙ-Ι' ΖΩΝΗ</t>
  </si>
  <si>
    <t>ΧΟΛΑΡΓΟΣ-Γ' ΖΩΝΗ</t>
  </si>
  <si>
    <t>ΨΥΧΙΚΟ-Δ' ΖΩΝΗ</t>
  </si>
  <si>
    <t>ΠΕΡΙΦΕΡΕΙΑ ΑΤΤΙΚΗΣ-ΠΡΩΗΝ ΝΟΜΑΡΧΙΑ ΠΕΙΡΑΙΑ</t>
  </si>
  <si>
    <t>ΠΕΡΙΦΕΡΕΙΑ ΑΤΤΙΚΗΣ-ΛΕΚΑΝΟΠΕΔΙΟ</t>
  </si>
  <si>
    <t>ΠΕΡΙΦΕΡΕΙΑ ΑΤΤΙΚΗΣ-ΔΥΤΙΚΗ ΑΤΤΙΚΗ</t>
  </si>
  <si>
    <t>ΠΕΡΙΦΕΡΕΙΑ ΑΤΤΙΚΗΣ-ΑΝΑΤΟΛΙΚΗ ΑΤΤΙΚΗ</t>
  </si>
  <si>
    <t>ΠΕΡΙΦΕΡΕΙΑ ΘΕΣΣΑΛΟΝΙΚΗΣ</t>
  </si>
  <si>
    <t>ΛΟΙΠΗ ΕΛΛΑΔΑ</t>
  </si>
  <si>
    <t>ΑΓΙΟΣ ΙΩΑΝΝΗΣ ΡΕΝΤΗΣ-Ε' ΖΩΝΗ</t>
  </si>
  <si>
    <t>ΑΙΓΙΝΑ-Ζ' ΖΩΝΗ</t>
  </si>
  <si>
    <t>ΑΜΠΕΛΑΚΙΑ ΣΑΛΑΜΙΝΑΣ-Α' ΖΩΝΗ</t>
  </si>
  <si>
    <t>ΔΡΑΠΕΤΣΩΝΑ-Β' ΖΩΝΗ</t>
  </si>
  <si>
    <t>ΚΕΡΑΤΣΙΝΙ-Γ΄ ΖΩΝΗ</t>
  </si>
  <si>
    <t>ΚΟΡΥΔΑΛΛΟΣ-Ε' ΖΩΝΗ</t>
  </si>
  <si>
    <t>ΜΕΘΑΝΑ-Α' ΖΩΝΗ</t>
  </si>
  <si>
    <t>ΝΙΚΑΙΑ-ΙΑ' ΖΩΝΗ</t>
  </si>
  <si>
    <t>ΠΕΙΡΑΙΑΣ-Ε' ΖΩΝΗ</t>
  </si>
  <si>
    <t>ΠΕΡΑΜΑ-Δ' ΖΩΝΗ</t>
  </si>
  <si>
    <t>ΠΟΡΟΣ-Γ' ΖΩΝΗ</t>
  </si>
  <si>
    <t>ΣΠΕΤΣΕΣ-Β' ΖΩΝΗ</t>
  </si>
  <si>
    <t>ΥΔΡΑ-Α' ΖΩΝΗ</t>
  </si>
  <si>
    <t>ΣΑΛΑΜΙΝΑ-ΙΒ' ΖΩΝΗ</t>
  </si>
  <si>
    <t>ΑΝΩ ΛΙΟΣΙΑ-Γ' ΖΩΝΗ</t>
  </si>
  <si>
    <t>ΑΣΠΡΟΠΥΡΓΟΣ-Α' ΖΩΝΗ</t>
  </si>
  <si>
    <t>ΒΙΛΙΑ</t>
  </si>
  <si>
    <t>ΑΛΕΠΟΧΩΡΙ-Β' ΖΩΝΗ</t>
  </si>
  <si>
    <t>ΠΟΡΤΟ ΓΕΡΜΕΝΟ-Β΄ ΖΩΝΗ</t>
  </si>
  <si>
    <t>ΕΛΕΥΣΙΝΑ-Δ' ΖΩΝΗ</t>
  </si>
  <si>
    <t>ΕΡΥΘΡΕΣ-Β΄ ΖΩΝΗ</t>
  </si>
  <si>
    <t>ΖΕΦΥΡΙ-Β' ΖΩΝΗ</t>
  </si>
  <si>
    <t>ΜΑΝΔΡΑ-Β' ΖΩΝΗ</t>
  </si>
  <si>
    <t>ΜΕΓΑΡΑ-ΙΒ' ΖΩΝΗ</t>
  </si>
  <si>
    <t>ΚΙΝΕΤΤΑ-Γ' ΖΩΝΗ</t>
  </si>
  <si>
    <t>ΝΕΟ ΜΕΛΙ</t>
  </si>
  <si>
    <t>ΠΑΧΗ-Β' ΖΩΝΗ</t>
  </si>
  <si>
    <t>ΝΕΑ ΠΕΡΑΜΟΣ-Γ' ΖΩΝΗ</t>
  </si>
  <si>
    <t>ΟΙΝΟΗ</t>
  </si>
  <si>
    <t>ΦΥΛΗ</t>
  </si>
  <si>
    <t>ΕΛΕΥΘΕΡΙΟ ΚΟΡΔΕΛΙΟ-Δ' ΖΩΝΗ</t>
  </si>
  <si>
    <t>ΕΠΑΝΟΜΗ-Α' ΖΩΝΗ</t>
  </si>
  <si>
    <t>ΕΥΚΑΡΠΙΑ-Γ' ΖΩΝΗ</t>
  </si>
  <si>
    <t>ΕΥΟΣΜΟΣ-Δ' ΖΩΝΗ</t>
  </si>
  <si>
    <t>ΘΕΡΜΗ-Δ' ΖΩΝΗ</t>
  </si>
  <si>
    <t>ΘΕΣΣΑΛΟΝΙΚΗ  (1ο ΔΙΑΜ.)-Η' ΖΩΝΗ</t>
  </si>
  <si>
    <t>ΘΕΣΣΑΛΟΝΙΚΗ  (2ο ΔΙΑΜ.)-Ζ' ΖΩΝΗ</t>
  </si>
  <si>
    <t>ΘΕΣΣΑΛΟΝΙΚΗ  (3ο ΔΙΑΜ.)-Δ' ΖΩΝΗ</t>
  </si>
  <si>
    <t>ΘΕΣΣΑΛΟΝΙΚΗ  (4ο ΔΙΑΜ.)-Γ' ΖΩΝΗ</t>
  </si>
  <si>
    <t>ΘΕΣΣΑΛΟΝΙΚΗ  (5ο ΔΙΑΜ.)-ΣΤ' ΖΩΝΗ</t>
  </si>
  <si>
    <t>ΚΑΛΑΜΑΡΙΑ-Δ1 ΖΩΝΗ</t>
  </si>
  <si>
    <t>ΛΑΓΚΑΔΑΣ-ΣΤ' ΖΩΝΗ</t>
  </si>
  <si>
    <t>ΜΕΝΕΜΕΝΗ-Ε' ΖΩΝΗ</t>
  </si>
  <si>
    <t>ΝΕΑ ΜΗΧΑΝΙΩΝΑ-Δ' ΖΩΝΗ</t>
  </si>
  <si>
    <t>ΝΕΑΠΟΛΗ-Γ' ΖΩΝΗ</t>
  </si>
  <si>
    <t>ΠΑΝΟΡΑΜΑ-Ε' ΖΩΝΗ</t>
  </si>
  <si>
    <t>ΠΟΛΙΧΝΗ-Γ' ΖΩΝΗ</t>
  </si>
  <si>
    <t>ΠΥΛΑΙΑ-Ε' ΖΩΝΗ</t>
  </si>
  <si>
    <t>ΣΤΑΥΡΟΥΠΟΛΗ-ΣΤ' ΖΩΝΗ</t>
  </si>
  <si>
    <t>ΣΥΚΕΕΣ-Β' ΖΩΝΗ</t>
  </si>
  <si>
    <t>ΤΡΙΑΝΔΡΙΑ-Α' ΖΩΝΗ</t>
  </si>
  <si>
    <t>ΧΑΛΑΣΤΡΑ-Γ' ΖΩΝΗ</t>
  </si>
  <si>
    <t>ΧΑΛΚΗΔΟΝΑ-Ε' ΖΩΝΗ</t>
  </si>
  <si>
    <t>ΧΟΡΤΙΑΤΗΣ-Β' ΖΩΝΗ</t>
  </si>
  <si>
    <t>ΩΡΑΙΟΚΑΣΤΡΟ-Ε' ΖΩΝΗ</t>
  </si>
  <si>
    <t>ΑΝΑΒΥΣΣΟΣ-Α' ΖΩΝΗ</t>
  </si>
  <si>
    <t>ΑΡΤΕΜΙΔΑ-E' ΖΩΝΗ</t>
  </si>
  <si>
    <t>ΑΧΑΡΝΕΣ-Η2΄ΖΩΝΗ</t>
  </si>
  <si>
    <t>ΑΝΘΟΥΣΑ-Γ' ΖΩΝΗ</t>
  </si>
  <si>
    <t>ΒΑΡΗ-Β΄ΖΩΝΗ</t>
  </si>
  <si>
    <t>ΒΟΥΛΑ-Η1 ΖΩΝΗ</t>
  </si>
  <si>
    <t>ΒΟΥΛΙΑΓΜΕΝΗ-Η΄ΖΩΝΗ</t>
  </si>
  <si>
    <t>ΓΕΡΑΚΑΣ-Ε΄ΖΩΝΗ</t>
  </si>
  <si>
    <t>ΓΛΥΚΑ ΝΕΡΑ-Β΄΄ ΖΩΝΗ</t>
  </si>
  <si>
    <t>ΓΡΑΜΜΑΤΙΚΟ</t>
  </si>
  <si>
    <t>ΔΙΟΝΥΣΟΣ-ΣΤ' ΖΩΝΗ</t>
  </si>
  <si>
    <t>ΔΡΟΣΙΑ-Β1 ΖΩΝΗ</t>
  </si>
  <si>
    <t>ΚΑΛΥΒΙΑ ΘΟΡΙΚΟΥ (ΠΑΡΑΛΙΑ ΛΑΓΟΝΗΣΙ)-Β΄ΖΩΝΗ</t>
  </si>
  <si>
    <t>ΚΕΡΑΤΕΑ-Β΄ΖΩΝΗ</t>
  </si>
  <si>
    <t>ΚΡΥΟΝΕΡΙ-ΣΤ΄ΖΩΝΗ</t>
  </si>
  <si>
    <t>ΚΟΡΩΠΙ-Β΄ΖΩΝΗ</t>
  </si>
  <si>
    <t>ΛΑΥΡΙΟ-Δ΄ΖΩΝΗ</t>
  </si>
  <si>
    <t>ΜΑΡΑΘΩΝΑΣ-Β΄ΖΩΝΗ</t>
  </si>
  <si>
    <t>ΜΑΡΚΟΠΟΥΛΟ ΜΕΣΟΓΑΙΑΣ-Γ΄ ΖΩΝΗ</t>
  </si>
  <si>
    <t>ΠΟΡΤΟ ΡΑΦΤΗ-ΒΡΑΥΡΩΝΑ-Ε΄ΖΩΝΗ</t>
  </si>
  <si>
    <t>ΝΕΑ ΜΑΚΡΗ-Δ΄ΖΩΝΗ</t>
  </si>
  <si>
    <t>ΚΑΛΑΜΟΣ-Γ΄ΖΩΝΗ</t>
  </si>
  <si>
    <t>ΚΑΠΑΝΔΡΙΤΙ-Α΄ΖΩΝΗ</t>
  </si>
  <si>
    <t>ΠΑΙΑΝΙΑ-Δ΄ΖΩΝΗ</t>
  </si>
  <si>
    <t>ΠΑΛΛΗΝΗ-Δ΄ΖΩΝΗ</t>
  </si>
  <si>
    <t>ΠΙΚΕΡΜΙ-Β΄ ΖΩΝΗ</t>
  </si>
  <si>
    <t>ΡΑΦΗΝΑ-ΣΤ΄ ΖΩΝΗ</t>
  </si>
  <si>
    <t>ΣΑΡΩΝΙΔΑ-Γ΄ ΖΩΝΗ</t>
  </si>
  <si>
    <t>ΣΠΑΤΑ-ΛΟΥΤΣΑ-Β΄ ΖΩΝΗ</t>
  </si>
  <si>
    <t>ΜΑΡΚΟΠΟΥΛΟ ΩΡΩΠΟΥ-Α΄ΖΩΝΗ</t>
  </si>
  <si>
    <t>ΑΓΡΙΝΙΟ-Α' ΖΩΝΗ</t>
  </si>
  <si>
    <t>ΑΡΓΟΣΤΟΛΙ-Β' ΖΩΝΗ</t>
  </si>
  <si>
    <t>ΒΑΘΥ ΣΑΜΟΥ-Γ΄ΖΩΝΗ</t>
  </si>
  <si>
    <t>ΒΕΡΟΙΑ-Δ΄ΖΩΝΗ</t>
  </si>
  <si>
    <t>ΒΟΛΟΣ-Ε' ΖΩΝΗ</t>
  </si>
  <si>
    <t>ΕΡΜΟΥΠΟΛΗ-ΣΤ' ΖΩΝΗ</t>
  </si>
  <si>
    <t>ΖΑΚΥΝΘΟΣ-Η' ΖΩΝΗ</t>
  </si>
  <si>
    <t>ΗΡΑΚΛΕΙΟ-Θ' ΖΩΝΗ</t>
  </si>
  <si>
    <t>ΙΩΑΝΝΙΝΑ-Ι' ΖΩΝΗ</t>
  </si>
  <si>
    <t>ΚΑΒΑΛΑ-ΙΑ' ΖΩΝΗ</t>
  </si>
  <si>
    <t>ΚΑΡΔΙΤΣΑ-ΙΓ' ΖΩΝΗ</t>
  </si>
  <si>
    <t>ΚΟΖΑΝΗ-Β' ΖΩΝΗ</t>
  </si>
  <si>
    <t>ΚΟΜΟΤΗΝΗ-Γ' ΖΩΝΗ</t>
  </si>
  <si>
    <t>ΛΑΜΙΑ-Δ' ΖΩΝΗ</t>
  </si>
  <si>
    <t>ΛΑΡΙΣΑ-Δ' ΖΩΝΗ</t>
  </si>
  <si>
    <t>ΜΥΤΙΛΗΝΗ-ΣΤ' ΖΩΝΗ</t>
  </si>
  <si>
    <t>ΛΕΥΚΑΔΑ-Γ' ΖΩΝΗ</t>
  </si>
  <si>
    <t>ΞΑΝΘΗ-Θ΄ΖΩΝΗ</t>
  </si>
  <si>
    <t>ΠΑΤΡΑ-Ι'  ΖΩΝΗ</t>
  </si>
  <si>
    <t>ΣΥΝΟΛΙΚΗ ΑΞΙΑ ΠΕΡΙΟΥΣΙΑΣ</t>
  </si>
  <si>
    <t>ΡΟΔΟΣ-Ε' ΖΩΝΗ</t>
  </si>
  <si>
    <t>ΣΕΡΡΕΣ-Β' ΖΩΝΗ</t>
  </si>
  <si>
    <t>ΤΡΙΚΑΛΑ-Δ' ΖΩΝΗ</t>
  </si>
  <si>
    <t>ΤΡΙΠΟΛΗ-Η' ΖΩΝΗ</t>
  </si>
  <si>
    <t>ΧΑΝΙΑ-Ι' ΖΩΝΗ</t>
  </si>
  <si>
    <t>ΧΙΟΣ-Ζ' ΖΩΝΗ</t>
  </si>
  <si>
    <t>ΚΑΛΑΜΑΤΑ-Ι' ΖΩΝΗ</t>
  </si>
  <si>
    <t>ΕΔΕΣΣΑ-ΣΤ' ΖΩΝΗ</t>
  </si>
  <si>
    <t>ΝΕΑ ΧΑΛΚΗΔΟΝΑ-Δ' ΖΩΝΗ</t>
  </si>
  <si>
    <t>ΠΟΣΟ ΜΕΤΑΒΑΛΛΕΤΑΙ Ο ΕΝ.Φ.Ι.Α. ΤΟΥ 2022 σε 166 ΔΗΜΟΥΣ ΤΗΣ ΧΩΡΑΣ ΜΕ ΤΙΣ ΑΛΛΑΓΕΣ ΠΟΥ ΙΣΧΥΟΥΝ ΒΑΣΕΙ ΤΟΥ Ν. 4916/2022                        για διαμέρισμα 1ου ορόφου, επιφάνειας 80 τετρ. μέτρων με πρόσοψη σε ένα δρόμο και παλαιότητα 10 έτη το 2021 και 11 έτη το 2022.     (Με πράσινο χρώμα οι περιοχές όπου ο ΕΝΦΙΑ μειώνεται, με κόκκινο χρώμα οι περιοχές όπου ο ΕΝΦΙΑ αυξάνεται και με μαύρο οι περιοχές όπου ο ΕΝΦΙΑ παραμένει αμετάβλητος).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</si>
</sst>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1"/>
      <scheme val="minor"/>
    </font>
    <font>
      <b/>
      <sz val="11"/>
      <color theme="1"/>
      <name val="Calibri"/>
      <family val="2"/>
      <charset val="161"/>
      <scheme val="minor"/>
    </font>
    <font>
      <b/>
      <sz val="11"/>
      <color rgb="FFC00000"/>
      <name val="Calibri"/>
      <family val="2"/>
      <charset val="161"/>
      <scheme val="minor"/>
    </font>
    <font>
      <sz val="11"/>
      <color rgb="FFC00000"/>
      <name val="Calibri"/>
      <family val="2"/>
      <charset val="161"/>
      <scheme val="minor"/>
    </font>
    <font>
      <b/>
      <sz val="11"/>
      <color rgb="FF00B050"/>
      <name val="Calibri"/>
      <family val="2"/>
      <charset val="161"/>
      <scheme val="minor"/>
    </font>
    <font>
      <sz val="11"/>
      <color rgb="FF00B050"/>
      <name val="Calibri"/>
      <family val="2"/>
      <charset val="161"/>
      <scheme val="minor"/>
    </font>
    <font>
      <b/>
      <sz val="11"/>
      <name val="Calibri"/>
      <family val="2"/>
      <charset val="161"/>
      <scheme val="minor"/>
    </font>
    <font>
      <sz val="11"/>
      <name val="Calibri"/>
      <family val="2"/>
      <charset val="161"/>
      <scheme val="minor"/>
    </font>
    <font>
      <i/>
      <u/>
      <sz val="11"/>
      <color rgb="FF00B050"/>
      <name val="Calibri"/>
      <family val="2"/>
      <charset val="161"/>
      <scheme val="minor"/>
    </font>
  </fonts>
  <fills count="2">
    <fill>
      <patternFill patternType="none"/>
    </fill>
    <fill>
      <patternFill patternType="gray125"/>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
    <xf numFmtId="0" fontId="0" fillId="0" borderId="0"/>
  </cellStyleXfs>
  <cellXfs count="101">
    <xf numFmtId="0" fontId="0" fillId="0" borderId="0" xfId="0"/>
    <xf numFmtId="0" fontId="1" fillId="0" borderId="2" xfId="0" applyFont="1" applyBorder="1" applyAlignment="1">
      <alignment horizontal="center" vertical="center"/>
    </xf>
    <xf numFmtId="0" fontId="1" fillId="0" borderId="7" xfId="0" applyFont="1" applyBorder="1" applyAlignment="1">
      <alignment horizontal="center" vertical="center" wrapText="1"/>
    </xf>
    <xf numFmtId="0" fontId="1" fillId="0" borderId="7" xfId="0" applyFont="1" applyBorder="1" applyAlignment="1">
      <alignment horizontal="center" vertical="center"/>
    </xf>
    <xf numFmtId="0" fontId="1" fillId="0" borderId="2" xfId="0" applyFont="1" applyBorder="1" applyAlignment="1">
      <alignment horizontal="center" vertical="center" wrapText="1"/>
    </xf>
    <xf numFmtId="3" fontId="1" fillId="0" borderId="9" xfId="0" applyNumberFormat="1" applyFont="1" applyBorder="1" applyAlignment="1">
      <alignment horizontal="center"/>
    </xf>
    <xf numFmtId="0" fontId="1" fillId="0" borderId="10" xfId="0" applyFont="1" applyBorder="1"/>
    <xf numFmtId="3" fontId="1" fillId="0" borderId="11" xfId="0" applyNumberFormat="1" applyFont="1" applyBorder="1" applyAlignment="1">
      <alignment horizontal="center"/>
    </xf>
    <xf numFmtId="0" fontId="1" fillId="0" borderId="13" xfId="0" applyFont="1" applyBorder="1"/>
    <xf numFmtId="0" fontId="0" fillId="0" borderId="9" xfId="0" applyFont="1" applyBorder="1" applyAlignment="1">
      <alignment horizontal="center"/>
    </xf>
    <xf numFmtId="2" fontId="0" fillId="0" borderId="9" xfId="0" applyNumberFormat="1" applyFont="1" applyBorder="1" applyAlignment="1">
      <alignment horizontal="center"/>
    </xf>
    <xf numFmtId="0" fontId="0" fillId="0" borderId="11" xfId="0" applyFont="1" applyBorder="1" applyAlignment="1">
      <alignment horizontal="center"/>
    </xf>
    <xf numFmtId="2" fontId="0" fillId="0" borderId="11" xfId="0" applyNumberFormat="1" applyFont="1" applyBorder="1" applyAlignment="1">
      <alignment horizontal="center"/>
    </xf>
    <xf numFmtId="2" fontId="1" fillId="0" borderId="11" xfId="0" applyNumberFormat="1" applyFont="1" applyBorder="1" applyAlignment="1">
      <alignment horizontal="center"/>
    </xf>
    <xf numFmtId="2" fontId="1" fillId="0" borderId="9" xfId="0" applyNumberFormat="1" applyFont="1" applyBorder="1" applyAlignment="1">
      <alignment horizontal="center"/>
    </xf>
    <xf numFmtId="2" fontId="0" fillId="0" borderId="19" xfId="0" applyNumberFormat="1" applyFont="1" applyBorder="1" applyAlignment="1">
      <alignment horizontal="center"/>
    </xf>
    <xf numFmtId="2" fontId="1" fillId="0" borderId="0" xfId="0" applyNumberFormat="1" applyFont="1" applyBorder="1" applyAlignment="1">
      <alignment horizontal="center"/>
    </xf>
    <xf numFmtId="0" fontId="1" fillId="0" borderId="22" xfId="0" applyFont="1" applyBorder="1"/>
    <xf numFmtId="3" fontId="1" fillId="0" borderId="13" xfId="0" applyNumberFormat="1" applyFont="1" applyBorder="1" applyAlignment="1">
      <alignment horizontal="center"/>
    </xf>
    <xf numFmtId="2" fontId="0" fillId="0" borderId="12" xfId="0" applyNumberFormat="1" applyFont="1" applyBorder="1" applyAlignment="1">
      <alignment horizontal="center"/>
    </xf>
    <xf numFmtId="2" fontId="0" fillId="0" borderId="14" xfId="0" applyNumberFormat="1" applyFont="1" applyBorder="1" applyAlignment="1">
      <alignment horizontal="center"/>
    </xf>
    <xf numFmtId="3" fontId="1" fillId="0" borderId="0" xfId="0" applyNumberFormat="1" applyFont="1" applyBorder="1" applyAlignment="1">
      <alignment horizontal="center"/>
    </xf>
    <xf numFmtId="0" fontId="1" fillId="0" borderId="0" xfId="0" applyFont="1" applyBorder="1"/>
    <xf numFmtId="0" fontId="0" fillId="0" borderId="0" xfId="0" applyFont="1" applyBorder="1" applyAlignment="1">
      <alignment horizontal="center"/>
    </xf>
    <xf numFmtId="2" fontId="0" fillId="0" borderId="0" xfId="0" applyNumberFormat="1" applyFont="1" applyBorder="1" applyAlignment="1">
      <alignment horizontal="center"/>
    </xf>
    <xf numFmtId="3" fontId="1" fillId="0" borderId="27" xfId="0" applyNumberFormat="1" applyFont="1" applyBorder="1" applyAlignment="1">
      <alignment horizontal="center"/>
    </xf>
    <xf numFmtId="0" fontId="0" fillId="0" borderId="26" xfId="0" applyBorder="1"/>
    <xf numFmtId="2" fontId="1" fillId="0" borderId="27" xfId="0" applyNumberFormat="1" applyFont="1" applyBorder="1" applyAlignment="1">
      <alignment horizontal="center"/>
    </xf>
    <xf numFmtId="0" fontId="0" fillId="0" borderId="0" xfId="0" applyFont="1"/>
    <xf numFmtId="0" fontId="0" fillId="0" borderId="0" xfId="0" applyFont="1" applyBorder="1"/>
    <xf numFmtId="3" fontId="2" fillId="0" borderId="13" xfId="0" applyNumberFormat="1" applyFont="1" applyBorder="1" applyAlignment="1">
      <alignment horizontal="center"/>
    </xf>
    <xf numFmtId="0" fontId="3" fillId="0" borderId="9" xfId="0" applyFont="1" applyBorder="1" applyAlignment="1">
      <alignment horizontal="center"/>
    </xf>
    <xf numFmtId="2" fontId="3" fillId="0" borderId="19" xfId="0" applyNumberFormat="1" applyFont="1" applyBorder="1" applyAlignment="1">
      <alignment horizontal="center"/>
    </xf>
    <xf numFmtId="2" fontId="2" fillId="0" borderId="9" xfId="0" applyNumberFormat="1" applyFont="1" applyBorder="1" applyAlignment="1">
      <alignment horizontal="center"/>
    </xf>
    <xf numFmtId="2" fontId="3" fillId="0" borderId="14" xfId="0" applyNumberFormat="1" applyFont="1" applyBorder="1" applyAlignment="1">
      <alignment horizontal="center"/>
    </xf>
    <xf numFmtId="3" fontId="4" fillId="0" borderId="13" xfId="0" applyNumberFormat="1" applyFont="1" applyBorder="1" applyAlignment="1">
      <alignment horizontal="center"/>
    </xf>
    <xf numFmtId="0" fontId="5" fillId="0" borderId="9" xfId="0" applyFont="1" applyBorder="1" applyAlignment="1">
      <alignment horizontal="center"/>
    </xf>
    <xf numFmtId="2" fontId="5" fillId="0" borderId="19" xfId="0" applyNumberFormat="1" applyFont="1" applyBorder="1" applyAlignment="1">
      <alignment horizontal="center"/>
    </xf>
    <xf numFmtId="2" fontId="4" fillId="0" borderId="9" xfId="0" applyNumberFormat="1" applyFont="1" applyBorder="1" applyAlignment="1">
      <alignment horizontal="center"/>
    </xf>
    <xf numFmtId="2" fontId="5" fillId="0" borderId="14" xfId="0" applyNumberFormat="1" applyFont="1" applyBorder="1" applyAlignment="1">
      <alignment horizontal="center"/>
    </xf>
    <xf numFmtId="3" fontId="4" fillId="0" borderId="10" xfId="0" applyNumberFormat="1" applyFont="1" applyBorder="1" applyAlignment="1">
      <alignment horizontal="center"/>
    </xf>
    <xf numFmtId="0" fontId="5" fillId="0" borderId="11" xfId="0" applyFont="1" applyBorder="1" applyAlignment="1">
      <alignment horizontal="center"/>
    </xf>
    <xf numFmtId="2" fontId="5" fillId="0" borderId="18" xfId="0" applyNumberFormat="1" applyFont="1" applyBorder="1" applyAlignment="1">
      <alignment horizontal="center"/>
    </xf>
    <xf numFmtId="2" fontId="4" fillId="0" borderId="11" xfId="0" applyNumberFormat="1" applyFont="1" applyBorder="1" applyAlignment="1">
      <alignment horizontal="center"/>
    </xf>
    <xf numFmtId="2" fontId="5" fillId="0" borderId="12" xfId="0" applyNumberFormat="1" applyFont="1" applyBorder="1" applyAlignment="1">
      <alignment horizontal="center"/>
    </xf>
    <xf numFmtId="3" fontId="6" fillId="0" borderId="13" xfId="0" applyNumberFormat="1" applyFont="1" applyBorder="1" applyAlignment="1">
      <alignment horizontal="center"/>
    </xf>
    <xf numFmtId="0" fontId="7" fillId="0" borderId="9" xfId="0" applyFont="1" applyBorder="1" applyAlignment="1">
      <alignment horizontal="center"/>
    </xf>
    <xf numFmtId="2" fontId="7" fillId="0" borderId="19" xfId="0" applyNumberFormat="1" applyFont="1" applyBorder="1" applyAlignment="1">
      <alignment horizontal="center"/>
    </xf>
    <xf numFmtId="2" fontId="6" fillId="0" borderId="9" xfId="0" applyNumberFormat="1" applyFont="1" applyBorder="1" applyAlignment="1">
      <alignment horizontal="center"/>
    </xf>
    <xf numFmtId="2" fontId="7" fillId="0" borderId="14" xfId="0" applyNumberFormat="1" applyFont="1" applyBorder="1" applyAlignment="1">
      <alignment horizontal="center"/>
    </xf>
    <xf numFmtId="0" fontId="2" fillId="0" borderId="22" xfId="0" applyFont="1" applyBorder="1"/>
    <xf numFmtId="0" fontId="4" fillId="0" borderId="22" xfId="0" applyFont="1" applyBorder="1"/>
    <xf numFmtId="0" fontId="4" fillId="0" borderId="21" xfId="0" applyFont="1" applyBorder="1"/>
    <xf numFmtId="0" fontId="2" fillId="0" borderId="23" xfId="0" applyFont="1" applyBorder="1"/>
    <xf numFmtId="3" fontId="2" fillId="0" borderId="15" xfId="0" applyNumberFormat="1" applyFont="1" applyBorder="1" applyAlignment="1">
      <alignment horizontal="center"/>
    </xf>
    <xf numFmtId="0" fontId="3" fillId="0" borderId="17" xfId="0" applyFont="1" applyBorder="1" applyAlignment="1">
      <alignment horizontal="center"/>
    </xf>
    <xf numFmtId="2" fontId="3" fillId="0" borderId="20" xfId="0" applyNumberFormat="1" applyFont="1" applyBorder="1" applyAlignment="1">
      <alignment horizontal="center"/>
    </xf>
    <xf numFmtId="2" fontId="2" fillId="0" borderId="17" xfId="0" applyNumberFormat="1" applyFont="1" applyBorder="1" applyAlignment="1">
      <alignment horizontal="center"/>
    </xf>
    <xf numFmtId="2" fontId="3" fillId="0" borderId="16" xfId="0" applyNumberFormat="1" applyFont="1" applyBorder="1" applyAlignment="1">
      <alignment horizontal="center"/>
    </xf>
    <xf numFmtId="0" fontId="4" fillId="0" borderId="13" xfId="0" applyFont="1" applyBorder="1"/>
    <xf numFmtId="3" fontId="4" fillId="0" borderId="9" xfId="0" applyNumberFormat="1" applyFont="1" applyBorder="1" applyAlignment="1">
      <alignment horizontal="center"/>
    </xf>
    <xf numFmtId="2" fontId="5" fillId="0" borderId="9" xfId="0" applyNumberFormat="1" applyFont="1" applyBorder="1" applyAlignment="1">
      <alignment horizontal="center"/>
    </xf>
    <xf numFmtId="0" fontId="2" fillId="0" borderId="13" xfId="0" applyFont="1" applyBorder="1"/>
    <xf numFmtId="3" fontId="2" fillId="0" borderId="9" xfId="0" applyNumberFormat="1" applyFont="1" applyBorder="1" applyAlignment="1">
      <alignment horizontal="center"/>
    </xf>
    <xf numFmtId="2" fontId="3" fillId="0" borderId="9" xfId="0" applyNumberFormat="1" applyFont="1" applyBorder="1" applyAlignment="1">
      <alignment horizontal="center"/>
    </xf>
    <xf numFmtId="0" fontId="2" fillId="0" borderId="15" xfId="0" applyFont="1" applyBorder="1"/>
    <xf numFmtId="3" fontId="2" fillId="0" borderId="17" xfId="0" applyNumberFormat="1" applyFont="1" applyBorder="1" applyAlignment="1">
      <alignment horizontal="center"/>
    </xf>
    <xf numFmtId="2" fontId="3" fillId="0" borderId="17" xfId="0" applyNumberFormat="1" applyFont="1" applyBorder="1" applyAlignment="1">
      <alignment horizontal="center"/>
    </xf>
    <xf numFmtId="0" fontId="3" fillId="0" borderId="0" xfId="0" applyFont="1"/>
    <xf numFmtId="0" fontId="5" fillId="0" borderId="0" xfId="0" applyFont="1"/>
    <xf numFmtId="0" fontId="4" fillId="0" borderId="25" xfId="0" applyFont="1" applyBorder="1"/>
    <xf numFmtId="3" fontId="4" fillId="0" borderId="24" xfId="0" applyNumberFormat="1" applyFont="1" applyBorder="1" applyAlignment="1">
      <alignment horizontal="center"/>
    </xf>
    <xf numFmtId="0" fontId="5" fillId="0" borderId="24" xfId="0" applyFont="1" applyBorder="1" applyAlignment="1">
      <alignment horizontal="center"/>
    </xf>
    <xf numFmtId="2" fontId="5" fillId="0" borderId="24" xfId="0" applyNumberFormat="1" applyFont="1" applyBorder="1" applyAlignment="1">
      <alignment horizontal="center"/>
    </xf>
    <xf numFmtId="0" fontId="4" fillId="0" borderId="10" xfId="0" applyFont="1" applyBorder="1"/>
    <xf numFmtId="3" fontId="4" fillId="0" borderId="11" xfId="0" applyNumberFormat="1" applyFont="1" applyBorder="1" applyAlignment="1">
      <alignment horizontal="center"/>
    </xf>
    <xf numFmtId="2" fontId="5" fillId="0" borderId="11" xfId="0" applyNumberFormat="1" applyFont="1" applyBorder="1" applyAlignment="1">
      <alignment horizontal="center"/>
    </xf>
    <xf numFmtId="0" fontId="4" fillId="0" borderId="13" xfId="0" applyFont="1" applyBorder="1" applyAlignment="1">
      <alignment wrapText="1"/>
    </xf>
    <xf numFmtId="0" fontId="8" fillId="0" borderId="0" xfId="0" applyFont="1"/>
    <xf numFmtId="0" fontId="4" fillId="0" borderId="15" xfId="0" applyFont="1" applyBorder="1"/>
    <xf numFmtId="3" fontId="4" fillId="0" borderId="17" xfId="0" applyNumberFormat="1" applyFont="1" applyBorder="1" applyAlignment="1">
      <alignment horizontal="center"/>
    </xf>
    <xf numFmtId="0" fontId="5" fillId="0" borderId="17" xfId="0" applyFont="1" applyBorder="1" applyAlignment="1">
      <alignment horizontal="center"/>
    </xf>
    <xf numFmtId="2" fontId="5" fillId="0" borderId="17" xfId="0" applyNumberFormat="1" applyFont="1" applyBorder="1" applyAlignment="1">
      <alignment horizontal="center"/>
    </xf>
    <xf numFmtId="2" fontId="4" fillId="0" borderId="17" xfId="0" applyNumberFormat="1" applyFont="1" applyBorder="1" applyAlignment="1">
      <alignment horizontal="center"/>
    </xf>
    <xf numFmtId="2" fontId="5" fillId="0" borderId="16" xfId="0" applyNumberFormat="1" applyFont="1" applyBorder="1" applyAlignment="1">
      <alignment horizontal="center"/>
    </xf>
    <xf numFmtId="0" fontId="2" fillId="0" borderId="13" xfId="0" applyFont="1" applyBorder="1" applyAlignment="1">
      <alignment wrapText="1"/>
    </xf>
    <xf numFmtId="0" fontId="4" fillId="0" borderId="15" xfId="0" applyFont="1" applyBorder="1" applyAlignment="1">
      <alignment wrapText="1"/>
    </xf>
    <xf numFmtId="0" fontId="4" fillId="0" borderId="13" xfId="0" applyFont="1" applyBorder="1" applyAlignment="1">
      <alignment horizontal="left" vertical="center" wrapText="1"/>
    </xf>
    <xf numFmtId="0" fontId="5" fillId="0" borderId="9"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wrapText="1"/>
    </xf>
    <xf numFmtId="0" fontId="1" fillId="0" borderId="3" xfId="0" applyFont="1" applyBorder="1" applyAlignment="1">
      <alignment horizont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AAE5A-7402-41D2-90B5-3BEF8AF0400A}">
  <dimension ref="A3:J185"/>
  <sheetViews>
    <sheetView tabSelected="1" workbookViewId="0">
      <selection activeCell="A4" sqref="A4:J4"/>
    </sheetView>
  </sheetViews>
  <sheetFormatPr defaultRowHeight="14.4" x14ac:dyDescent="0.3"/>
  <cols>
    <col min="1" max="1" width="32.109375" customWidth="1"/>
    <col min="2" max="2" width="12" customWidth="1"/>
    <col min="5" max="5" width="9.77734375" customWidth="1"/>
    <col min="6" max="6" width="10.21875" customWidth="1"/>
    <col min="7" max="7" width="8.88671875" customWidth="1"/>
    <col min="9" max="9" width="8.77734375" customWidth="1"/>
    <col min="10" max="10" width="9.33203125" customWidth="1"/>
  </cols>
  <sheetData>
    <row r="3" spans="1:10" ht="15" thickBot="1" x14ac:dyDescent="0.35"/>
    <row r="4" spans="1:10" ht="62.4" customHeight="1" thickBot="1" x14ac:dyDescent="0.35">
      <c r="A4" s="92" t="s">
        <v>183</v>
      </c>
      <c r="B4" s="93"/>
      <c r="C4" s="93"/>
      <c r="D4" s="93"/>
      <c r="E4" s="93"/>
      <c r="F4" s="93"/>
      <c r="G4" s="93"/>
      <c r="H4" s="93"/>
      <c r="I4" s="93"/>
      <c r="J4" s="94"/>
    </row>
    <row r="5" spans="1:10" ht="30.6" customHeight="1" thickBot="1" x14ac:dyDescent="0.35">
      <c r="A5" s="99" t="s">
        <v>9</v>
      </c>
      <c r="B5" s="99" t="s">
        <v>173</v>
      </c>
      <c r="C5" s="92" t="s">
        <v>4</v>
      </c>
      <c r="D5" s="94"/>
      <c r="E5" s="92" t="s">
        <v>5</v>
      </c>
      <c r="F5" s="94"/>
      <c r="G5" s="97" t="s">
        <v>6</v>
      </c>
      <c r="H5" s="97" t="s">
        <v>7</v>
      </c>
      <c r="I5" s="95" t="s">
        <v>8</v>
      </c>
      <c r="J5" s="96"/>
    </row>
    <row r="6" spans="1:10" ht="29.4" thickBot="1" x14ac:dyDescent="0.35">
      <c r="A6" s="100"/>
      <c r="B6" s="100"/>
      <c r="C6" s="2" t="s">
        <v>0</v>
      </c>
      <c r="D6" s="1" t="s">
        <v>1</v>
      </c>
      <c r="E6" s="3" t="s">
        <v>2</v>
      </c>
      <c r="F6" s="4" t="s">
        <v>3</v>
      </c>
      <c r="G6" s="98"/>
      <c r="H6" s="98"/>
      <c r="I6" s="3" t="s">
        <v>2</v>
      </c>
      <c r="J6" s="2" t="s">
        <v>3</v>
      </c>
    </row>
    <row r="7" spans="1:10" ht="15" thickBot="1" x14ac:dyDescent="0.35">
      <c r="A7" s="89" t="s">
        <v>64</v>
      </c>
      <c r="B7" s="90"/>
      <c r="C7" s="90"/>
      <c r="D7" s="90"/>
      <c r="E7" s="90"/>
      <c r="F7" s="90"/>
      <c r="G7" s="90"/>
      <c r="H7" s="90"/>
      <c r="I7" s="90"/>
      <c r="J7" s="91"/>
    </row>
    <row r="8" spans="1:10" x14ac:dyDescent="0.3">
      <c r="A8" s="52" t="s">
        <v>10</v>
      </c>
      <c r="B8" s="40">
        <v>50000</v>
      </c>
      <c r="C8" s="41">
        <v>950</v>
      </c>
      <c r="D8" s="41">
        <v>1300</v>
      </c>
      <c r="E8" s="41">
        <f t="shared" ref="E8:E39" si="0">D8-C8</f>
        <v>350</v>
      </c>
      <c r="F8" s="42">
        <f t="shared" ref="F8:F39" si="1">E8/C8*100</f>
        <v>36.84210526315789</v>
      </c>
      <c r="G8" s="43">
        <f>2.9*80*1.15*1*1.01*0.7</f>
        <v>188.62759999999997</v>
      </c>
      <c r="H8" s="43">
        <f>2.8*80*1.15*1*1.01*0.7</f>
        <v>182.12319999999997</v>
      </c>
      <c r="I8" s="42">
        <f t="shared" ref="I8:I39" si="2">H8-G8</f>
        <v>-6.504400000000004</v>
      </c>
      <c r="J8" s="44">
        <f t="shared" ref="J8:J39" si="3">I8/G8*100</f>
        <v>-3.4482758620689684</v>
      </c>
    </row>
    <row r="9" spans="1:10" x14ac:dyDescent="0.3">
      <c r="A9" s="51" t="s">
        <v>11</v>
      </c>
      <c r="B9" s="35">
        <v>70000</v>
      </c>
      <c r="C9" s="36">
        <v>1400</v>
      </c>
      <c r="D9" s="36">
        <v>1850</v>
      </c>
      <c r="E9" s="36">
        <f t="shared" si="0"/>
        <v>450</v>
      </c>
      <c r="F9" s="37">
        <f t="shared" si="1"/>
        <v>32.142857142857146</v>
      </c>
      <c r="G9" s="38">
        <f>3.7*80*1.15*1*1.01*0.73</f>
        <v>250.97691999999998</v>
      </c>
      <c r="H9" s="38">
        <f>3.7*80*1.15*1*1.01*0.7</f>
        <v>240.66279999999998</v>
      </c>
      <c r="I9" s="37">
        <f t="shared" si="2"/>
        <v>-10.314120000000003</v>
      </c>
      <c r="J9" s="39">
        <f t="shared" si="3"/>
        <v>-4.1095890410958917</v>
      </c>
    </row>
    <row r="10" spans="1:10" x14ac:dyDescent="0.3">
      <c r="A10" s="51" t="s">
        <v>13</v>
      </c>
      <c r="B10" s="35">
        <v>150000</v>
      </c>
      <c r="C10" s="36">
        <v>950</v>
      </c>
      <c r="D10" s="36">
        <v>1400</v>
      </c>
      <c r="E10" s="36">
        <f t="shared" si="0"/>
        <v>450</v>
      </c>
      <c r="F10" s="37">
        <f t="shared" si="1"/>
        <v>47.368421052631575</v>
      </c>
      <c r="G10" s="38">
        <f>2.9*80*1.15*1*1.01*0.8</f>
        <v>215.57439999999997</v>
      </c>
      <c r="H10" s="38">
        <f>2.8*80*1.15*1*1.01*0.75</f>
        <v>195.13200000000001</v>
      </c>
      <c r="I10" s="37">
        <f t="shared" si="2"/>
        <v>-20.442399999999964</v>
      </c>
      <c r="J10" s="39">
        <f t="shared" si="3"/>
        <v>-9.4827586206896388</v>
      </c>
    </row>
    <row r="11" spans="1:10" x14ac:dyDescent="0.3">
      <c r="A11" s="51" t="s">
        <v>12</v>
      </c>
      <c r="B11" s="35">
        <v>100000</v>
      </c>
      <c r="C11" s="36">
        <v>1100</v>
      </c>
      <c r="D11" s="36">
        <v>1850</v>
      </c>
      <c r="E11" s="36">
        <f t="shared" si="0"/>
        <v>750</v>
      </c>
      <c r="F11" s="37">
        <f t="shared" si="1"/>
        <v>68.181818181818173</v>
      </c>
      <c r="G11" s="38">
        <f>3.7*80*1.15*1*1.01*0.8</f>
        <v>275.04320000000001</v>
      </c>
      <c r="H11" s="38">
        <f>3.7*80*1.15*1*1.01*0.7</f>
        <v>240.66279999999998</v>
      </c>
      <c r="I11" s="37">
        <f t="shared" si="2"/>
        <v>-34.380400000000037</v>
      </c>
      <c r="J11" s="39">
        <f t="shared" si="3"/>
        <v>-12.500000000000014</v>
      </c>
    </row>
    <row r="12" spans="1:10" x14ac:dyDescent="0.3">
      <c r="A12" s="50" t="s">
        <v>14</v>
      </c>
      <c r="B12" s="30">
        <v>5000000</v>
      </c>
      <c r="C12" s="31">
        <v>8450</v>
      </c>
      <c r="D12" s="31">
        <v>8550</v>
      </c>
      <c r="E12" s="31">
        <f t="shared" si="0"/>
        <v>100</v>
      </c>
      <c r="F12" s="32">
        <f t="shared" si="1"/>
        <v>1.1834319526627219</v>
      </c>
      <c r="G12" s="33">
        <f>13*80*1.15*1*1.01*0.9</f>
        <v>1087.164</v>
      </c>
      <c r="H12" s="33">
        <f>16.2*80*1.15*1*1.01</f>
        <v>1505.3039999999999</v>
      </c>
      <c r="I12" s="32">
        <f t="shared" si="2"/>
        <v>418.13999999999987</v>
      </c>
      <c r="J12" s="34">
        <f t="shared" si="3"/>
        <v>38.461538461538453</v>
      </c>
    </row>
    <row r="13" spans="1:10" x14ac:dyDescent="0.3">
      <c r="A13" s="50" t="s">
        <v>15</v>
      </c>
      <c r="B13" s="30">
        <v>2000000</v>
      </c>
      <c r="C13" s="31">
        <v>9000</v>
      </c>
      <c r="D13" s="31">
        <v>10200</v>
      </c>
      <c r="E13" s="31">
        <f t="shared" si="0"/>
        <v>1200</v>
      </c>
      <c r="F13" s="32">
        <f t="shared" si="1"/>
        <v>13.333333333333334</v>
      </c>
      <c r="G13" s="33">
        <f>13*80*1.15*1*1.01*0.9</f>
        <v>1087.164</v>
      </c>
      <c r="H13" s="33">
        <f>16.2*80*1.15*1*1.01</f>
        <v>1505.3039999999999</v>
      </c>
      <c r="I13" s="32">
        <f t="shared" si="2"/>
        <v>418.13999999999987</v>
      </c>
      <c r="J13" s="34">
        <f t="shared" si="3"/>
        <v>38.461538461538453</v>
      </c>
    </row>
    <row r="14" spans="1:10" x14ac:dyDescent="0.3">
      <c r="A14" s="50" t="s">
        <v>16</v>
      </c>
      <c r="B14" s="30">
        <v>1000000</v>
      </c>
      <c r="C14" s="31">
        <v>6050</v>
      </c>
      <c r="D14" s="31">
        <v>6700</v>
      </c>
      <c r="E14" s="31">
        <f t="shared" si="0"/>
        <v>650</v>
      </c>
      <c r="F14" s="32">
        <f t="shared" si="1"/>
        <v>10.743801652892563</v>
      </c>
      <c r="G14" s="33">
        <f>13*80*1.15*1*1.01*0.8</f>
        <v>966.36800000000005</v>
      </c>
      <c r="H14" s="33">
        <f>16.2*80*1.15*1*1.01</f>
        <v>1505.3039999999999</v>
      </c>
      <c r="I14" s="32">
        <f t="shared" si="2"/>
        <v>538.93599999999981</v>
      </c>
      <c r="J14" s="34">
        <f t="shared" si="3"/>
        <v>55.769230769230745</v>
      </c>
    </row>
    <row r="15" spans="1:10" x14ac:dyDescent="0.3">
      <c r="A15" s="50" t="s">
        <v>17</v>
      </c>
      <c r="B15" s="30">
        <v>500000</v>
      </c>
      <c r="C15" s="31">
        <v>1100</v>
      </c>
      <c r="D15" s="31">
        <v>2000</v>
      </c>
      <c r="E15" s="31">
        <f t="shared" si="0"/>
        <v>900</v>
      </c>
      <c r="F15" s="32">
        <f t="shared" si="1"/>
        <v>81.818181818181827</v>
      </c>
      <c r="G15" s="33">
        <f>3.7*80*1.15*1*1.01*0.8</f>
        <v>275.04320000000001</v>
      </c>
      <c r="H15" s="33">
        <f>3.7*80*1.15*1*1.01</f>
        <v>343.80399999999997</v>
      </c>
      <c r="I15" s="32">
        <f t="shared" si="2"/>
        <v>68.760799999999961</v>
      </c>
      <c r="J15" s="34">
        <f t="shared" si="3"/>
        <v>24.999999999999982</v>
      </c>
    </row>
    <row r="16" spans="1:10" x14ac:dyDescent="0.3">
      <c r="A16" s="50" t="s">
        <v>18</v>
      </c>
      <c r="B16" s="30">
        <v>300000</v>
      </c>
      <c r="C16" s="31">
        <v>900</v>
      </c>
      <c r="D16" s="31">
        <v>1000</v>
      </c>
      <c r="E16" s="31">
        <f t="shared" si="0"/>
        <v>100</v>
      </c>
      <c r="F16" s="32">
        <f t="shared" si="1"/>
        <v>11.111111111111111</v>
      </c>
      <c r="G16" s="33">
        <f>2.9*80*1.15*1*1.01*0.8</f>
        <v>215.57439999999997</v>
      </c>
      <c r="H16" s="33">
        <f>2.8*80*1.15*1*1.01*0.85</f>
        <v>221.14959999999999</v>
      </c>
      <c r="I16" s="32">
        <f t="shared" si="2"/>
        <v>5.5752000000000237</v>
      </c>
      <c r="J16" s="34">
        <f t="shared" si="3"/>
        <v>2.5862068965517357</v>
      </c>
    </row>
    <row r="17" spans="1:10" x14ac:dyDescent="0.3">
      <c r="A17" s="51" t="s">
        <v>19</v>
      </c>
      <c r="B17" s="35">
        <v>250000</v>
      </c>
      <c r="C17" s="36">
        <v>1000</v>
      </c>
      <c r="D17" s="36">
        <v>1250</v>
      </c>
      <c r="E17" s="36">
        <f t="shared" si="0"/>
        <v>250</v>
      </c>
      <c r="F17" s="37">
        <f t="shared" si="1"/>
        <v>25</v>
      </c>
      <c r="G17" s="38">
        <f>2.9*80*1.15*1*1.01*0.8</f>
        <v>215.57439999999997</v>
      </c>
      <c r="H17" s="38">
        <f>2.8*80*1.15*1*1.01*0.8</f>
        <v>208.14080000000001</v>
      </c>
      <c r="I17" s="37">
        <f t="shared" si="2"/>
        <v>-7.4335999999999558</v>
      </c>
      <c r="J17" s="39">
        <f t="shared" si="3"/>
        <v>-3.4482758620689453</v>
      </c>
    </row>
    <row r="18" spans="1:10" x14ac:dyDescent="0.3">
      <c r="A18" s="17" t="s">
        <v>20</v>
      </c>
      <c r="B18" s="18">
        <v>200000</v>
      </c>
      <c r="C18" s="9">
        <v>1200</v>
      </c>
      <c r="D18" s="9">
        <v>1650</v>
      </c>
      <c r="E18" s="9">
        <f t="shared" si="0"/>
        <v>450</v>
      </c>
      <c r="F18" s="15">
        <f t="shared" si="1"/>
        <v>37.5</v>
      </c>
      <c r="G18" s="14">
        <f>3.7*80*1.15*1*1.01*0.8</f>
        <v>275.04320000000001</v>
      </c>
      <c r="H18" s="14">
        <f>3.7*80*1.15*1*1.01*0.8</f>
        <v>275.04320000000001</v>
      </c>
      <c r="I18" s="15">
        <f t="shared" si="2"/>
        <v>0</v>
      </c>
      <c r="J18" s="20">
        <f t="shared" si="3"/>
        <v>0</v>
      </c>
    </row>
    <row r="19" spans="1:10" x14ac:dyDescent="0.3">
      <c r="A19" s="51" t="s">
        <v>21</v>
      </c>
      <c r="B19" s="35">
        <v>100000</v>
      </c>
      <c r="C19" s="36">
        <v>1450</v>
      </c>
      <c r="D19" s="36">
        <v>1700</v>
      </c>
      <c r="E19" s="36">
        <f t="shared" si="0"/>
        <v>250</v>
      </c>
      <c r="F19" s="37">
        <f t="shared" si="1"/>
        <v>17.241379310344829</v>
      </c>
      <c r="G19" s="38">
        <f>3.7*80*1.15*1*1.01*0.8</f>
        <v>275.04320000000001</v>
      </c>
      <c r="H19" s="38">
        <f>3.7*80*1.15*1*1.01*0.7</f>
        <v>240.66279999999998</v>
      </c>
      <c r="I19" s="37">
        <f t="shared" si="2"/>
        <v>-34.380400000000037</v>
      </c>
      <c r="J19" s="39">
        <f t="shared" si="3"/>
        <v>-12.500000000000014</v>
      </c>
    </row>
    <row r="20" spans="1:10" x14ac:dyDescent="0.3">
      <c r="A20" s="51" t="s">
        <v>22</v>
      </c>
      <c r="B20" s="35">
        <v>70000</v>
      </c>
      <c r="C20" s="36">
        <v>1100</v>
      </c>
      <c r="D20" s="36">
        <v>1300</v>
      </c>
      <c r="E20" s="36">
        <f t="shared" si="0"/>
        <v>200</v>
      </c>
      <c r="F20" s="37">
        <f t="shared" si="1"/>
        <v>18.181818181818183</v>
      </c>
      <c r="G20" s="38">
        <f>3.7*80*1.15*1*1.01*0.73</f>
        <v>250.97691999999998</v>
      </c>
      <c r="H20" s="38">
        <f>2.8*80*1.15*1*1.01*0.7</f>
        <v>182.12319999999997</v>
      </c>
      <c r="I20" s="37">
        <f t="shared" si="2"/>
        <v>-68.85372000000001</v>
      </c>
      <c r="J20" s="39">
        <f t="shared" si="3"/>
        <v>-27.434283598667164</v>
      </c>
    </row>
    <row r="21" spans="1:10" x14ac:dyDescent="0.3">
      <c r="A21" s="51" t="s">
        <v>23</v>
      </c>
      <c r="B21" s="35">
        <v>100000</v>
      </c>
      <c r="C21" s="36">
        <v>1600</v>
      </c>
      <c r="D21" s="36">
        <v>1850</v>
      </c>
      <c r="E21" s="36">
        <f t="shared" si="0"/>
        <v>250</v>
      </c>
      <c r="F21" s="37">
        <f t="shared" si="1"/>
        <v>15.625</v>
      </c>
      <c r="G21" s="38">
        <f>4.5*80*1.15*1*1.01*0.8</f>
        <v>334.51199999999994</v>
      </c>
      <c r="H21" s="38">
        <f>3.7*80*1.15*1*1.01*0.7</f>
        <v>240.66279999999998</v>
      </c>
      <c r="I21" s="37">
        <f t="shared" si="2"/>
        <v>-93.849199999999968</v>
      </c>
      <c r="J21" s="39">
        <f t="shared" si="3"/>
        <v>-28.05555555555555</v>
      </c>
    </row>
    <row r="22" spans="1:10" x14ac:dyDescent="0.3">
      <c r="A22" s="51" t="s">
        <v>24</v>
      </c>
      <c r="B22" s="35">
        <v>150000</v>
      </c>
      <c r="C22" s="36">
        <v>1500</v>
      </c>
      <c r="D22" s="36">
        <v>2200</v>
      </c>
      <c r="E22" s="36">
        <f t="shared" si="0"/>
        <v>700</v>
      </c>
      <c r="F22" s="37">
        <f t="shared" si="1"/>
        <v>46.666666666666664</v>
      </c>
      <c r="G22" s="38">
        <f>3.7*80*1.15*1*1.01*0.8</f>
        <v>275.04320000000001</v>
      </c>
      <c r="H22" s="38">
        <f>3.7*80*1.15*1*1.01*0.75</f>
        <v>257.85299999999995</v>
      </c>
      <c r="I22" s="37">
        <f t="shared" si="2"/>
        <v>-17.190200000000061</v>
      </c>
      <c r="J22" s="39">
        <f t="shared" si="3"/>
        <v>-6.2500000000000222</v>
      </c>
    </row>
    <row r="23" spans="1:10" x14ac:dyDescent="0.3">
      <c r="A23" s="17" t="s">
        <v>25</v>
      </c>
      <c r="B23" s="45">
        <v>200000</v>
      </c>
      <c r="C23" s="46">
        <v>1500</v>
      </c>
      <c r="D23" s="46">
        <v>2300</v>
      </c>
      <c r="E23" s="46">
        <f t="shared" si="0"/>
        <v>800</v>
      </c>
      <c r="F23" s="47">
        <f t="shared" si="1"/>
        <v>53.333333333333336</v>
      </c>
      <c r="G23" s="48">
        <f>3.7*80*1.15*1*1.01*0.8</f>
        <v>275.04320000000001</v>
      </c>
      <c r="H23" s="48">
        <f>3.7*80*1.15*1*1.01*0.8</f>
        <v>275.04320000000001</v>
      </c>
      <c r="I23" s="47">
        <f t="shared" si="2"/>
        <v>0</v>
      </c>
      <c r="J23" s="49">
        <f t="shared" si="3"/>
        <v>0</v>
      </c>
    </row>
    <row r="24" spans="1:10" x14ac:dyDescent="0.3">
      <c r="A24" s="17" t="s">
        <v>26</v>
      </c>
      <c r="B24" s="18">
        <v>250000</v>
      </c>
      <c r="C24" s="9">
        <v>1400</v>
      </c>
      <c r="D24" s="9">
        <v>2150</v>
      </c>
      <c r="E24" s="9">
        <f t="shared" si="0"/>
        <v>750</v>
      </c>
      <c r="F24" s="15">
        <f t="shared" si="1"/>
        <v>53.571428571428569</v>
      </c>
      <c r="G24" s="14">
        <f>3.7*80*1.15*1*1.01*0.8</f>
        <v>275.04320000000001</v>
      </c>
      <c r="H24" s="14">
        <f>3.7*80*1.15*1*1.01*0.8</f>
        <v>275.04320000000001</v>
      </c>
      <c r="I24" s="15">
        <f t="shared" si="2"/>
        <v>0</v>
      </c>
      <c r="J24" s="20">
        <f t="shared" si="3"/>
        <v>0</v>
      </c>
    </row>
    <row r="25" spans="1:10" x14ac:dyDescent="0.3">
      <c r="A25" s="50" t="s">
        <v>27</v>
      </c>
      <c r="B25" s="30">
        <v>300000</v>
      </c>
      <c r="C25" s="31">
        <v>1300</v>
      </c>
      <c r="D25" s="31">
        <v>1700</v>
      </c>
      <c r="E25" s="31">
        <f t="shared" si="0"/>
        <v>400</v>
      </c>
      <c r="F25" s="32">
        <f t="shared" si="1"/>
        <v>30.76923076923077</v>
      </c>
      <c r="G25" s="33">
        <f>3.7*80*1.15*1*1.01*0.8</f>
        <v>275.04320000000001</v>
      </c>
      <c r="H25" s="33">
        <f>3.7*80*1.15*1*1.01*0.85</f>
        <v>292.23339999999996</v>
      </c>
      <c r="I25" s="32">
        <f t="shared" si="2"/>
        <v>17.190199999999948</v>
      </c>
      <c r="J25" s="34">
        <f t="shared" si="3"/>
        <v>6.2499999999999805</v>
      </c>
    </row>
    <row r="26" spans="1:10" x14ac:dyDescent="0.3">
      <c r="A26" s="50" t="s">
        <v>28</v>
      </c>
      <c r="B26" s="30">
        <v>500000</v>
      </c>
      <c r="C26" s="31">
        <v>1150</v>
      </c>
      <c r="D26" s="31">
        <v>1550</v>
      </c>
      <c r="E26" s="31">
        <f t="shared" si="0"/>
        <v>400</v>
      </c>
      <c r="F26" s="32">
        <f t="shared" si="1"/>
        <v>34.782608695652172</v>
      </c>
      <c r="G26" s="33">
        <f>3.7*80*1.15*1*1.01*0.8</f>
        <v>275.04320000000001</v>
      </c>
      <c r="H26" s="33">
        <f>3.7*80*1.15*1*1.01</f>
        <v>343.80399999999997</v>
      </c>
      <c r="I26" s="32">
        <f t="shared" si="2"/>
        <v>68.760799999999961</v>
      </c>
      <c r="J26" s="34">
        <f t="shared" si="3"/>
        <v>24.999999999999982</v>
      </c>
    </row>
    <row r="27" spans="1:10" x14ac:dyDescent="0.3">
      <c r="A27" s="50" t="s">
        <v>29</v>
      </c>
      <c r="B27" s="30">
        <v>1000000</v>
      </c>
      <c r="C27" s="31">
        <v>3250</v>
      </c>
      <c r="D27" s="31">
        <v>4000</v>
      </c>
      <c r="E27" s="31">
        <f t="shared" si="0"/>
        <v>750</v>
      </c>
      <c r="F27" s="32">
        <f t="shared" si="1"/>
        <v>23.076923076923077</v>
      </c>
      <c r="G27" s="33">
        <f>9.2*80*1.15*1*1.01*0.8</f>
        <v>683.89120000000003</v>
      </c>
      <c r="H27" s="33">
        <f>9.2*80*1.15*1*1.01</f>
        <v>854.86400000000003</v>
      </c>
      <c r="I27" s="32">
        <f t="shared" si="2"/>
        <v>170.97280000000001</v>
      </c>
      <c r="J27" s="34">
        <f t="shared" si="3"/>
        <v>25</v>
      </c>
    </row>
    <row r="28" spans="1:10" x14ac:dyDescent="0.3">
      <c r="A28" s="51" t="s">
        <v>30</v>
      </c>
      <c r="B28" s="35">
        <v>100000</v>
      </c>
      <c r="C28" s="36">
        <v>1150</v>
      </c>
      <c r="D28" s="36">
        <v>1850</v>
      </c>
      <c r="E28" s="36">
        <f t="shared" si="0"/>
        <v>700</v>
      </c>
      <c r="F28" s="37">
        <f t="shared" si="1"/>
        <v>60.869565217391312</v>
      </c>
      <c r="G28" s="38">
        <f>3.7*80*1.15*1*1.01*0.8</f>
        <v>275.04320000000001</v>
      </c>
      <c r="H28" s="38">
        <f>3.7*80*1.15*1*1.01*0.7</f>
        <v>240.66279999999998</v>
      </c>
      <c r="I28" s="37">
        <f t="shared" si="2"/>
        <v>-34.380400000000037</v>
      </c>
      <c r="J28" s="39">
        <f t="shared" si="3"/>
        <v>-12.500000000000014</v>
      </c>
    </row>
    <row r="29" spans="1:10" x14ac:dyDescent="0.3">
      <c r="A29" s="51" t="s">
        <v>31</v>
      </c>
      <c r="B29" s="35">
        <v>5000000</v>
      </c>
      <c r="C29" s="36">
        <v>3850</v>
      </c>
      <c r="D29" s="36">
        <v>3500</v>
      </c>
      <c r="E29" s="36">
        <f t="shared" si="0"/>
        <v>-350</v>
      </c>
      <c r="F29" s="37">
        <f t="shared" si="1"/>
        <v>-9.0909090909090917</v>
      </c>
      <c r="G29" s="38">
        <f>9.5*80*1.15*1*1.01*0.9</f>
        <v>794.46599999999989</v>
      </c>
      <c r="H29" s="38">
        <f>7.6*80*1.15*1*1.01</f>
        <v>706.19199999999989</v>
      </c>
      <c r="I29" s="37">
        <f t="shared" si="2"/>
        <v>-88.274000000000001</v>
      </c>
      <c r="J29" s="39">
        <f t="shared" si="3"/>
        <v>-11.111111111111112</v>
      </c>
    </row>
    <row r="30" spans="1:10" x14ac:dyDescent="0.3">
      <c r="A30" s="50" t="s">
        <v>48</v>
      </c>
      <c r="B30" s="30">
        <v>500000</v>
      </c>
      <c r="C30" s="31">
        <v>1600</v>
      </c>
      <c r="D30" s="31">
        <v>2350</v>
      </c>
      <c r="E30" s="31">
        <f t="shared" si="0"/>
        <v>750</v>
      </c>
      <c r="F30" s="32">
        <f t="shared" si="1"/>
        <v>46.875</v>
      </c>
      <c r="G30" s="33">
        <f>4.5*80*1.15*1*1.01*0.8</f>
        <v>334.51199999999994</v>
      </c>
      <c r="H30" s="33">
        <f>3.7*80*1.15*1*1.01</f>
        <v>343.80399999999997</v>
      </c>
      <c r="I30" s="32">
        <f t="shared" si="2"/>
        <v>9.29200000000003</v>
      </c>
      <c r="J30" s="34">
        <f t="shared" si="3"/>
        <v>2.7777777777777874</v>
      </c>
    </row>
    <row r="31" spans="1:10" x14ac:dyDescent="0.3">
      <c r="A31" s="51" t="s">
        <v>32</v>
      </c>
      <c r="B31" s="35">
        <v>100000</v>
      </c>
      <c r="C31" s="36">
        <v>1250</v>
      </c>
      <c r="D31" s="36">
        <v>2050</v>
      </c>
      <c r="E31" s="36">
        <f t="shared" si="0"/>
        <v>800</v>
      </c>
      <c r="F31" s="37">
        <f t="shared" si="1"/>
        <v>64</v>
      </c>
      <c r="G31" s="38">
        <f>3.7*80*1.15*1*1.01*0.8</f>
        <v>275.04320000000001</v>
      </c>
      <c r="H31" s="38">
        <f>3.7*80*1.15*1*1.01*0.7</f>
        <v>240.66279999999998</v>
      </c>
      <c r="I31" s="37">
        <f t="shared" si="2"/>
        <v>-34.380400000000037</v>
      </c>
      <c r="J31" s="39">
        <f t="shared" si="3"/>
        <v>-12.500000000000014</v>
      </c>
    </row>
    <row r="32" spans="1:10" x14ac:dyDescent="0.3">
      <c r="A32" s="51" t="s">
        <v>33</v>
      </c>
      <c r="B32" s="35">
        <v>100000</v>
      </c>
      <c r="C32" s="36">
        <v>1200</v>
      </c>
      <c r="D32" s="36">
        <v>1400</v>
      </c>
      <c r="E32" s="36">
        <f t="shared" si="0"/>
        <v>200</v>
      </c>
      <c r="F32" s="37">
        <f t="shared" si="1"/>
        <v>16.666666666666664</v>
      </c>
      <c r="G32" s="38">
        <f>3.7*80*1.15*1*1.01*0.8</f>
        <v>275.04320000000001</v>
      </c>
      <c r="H32" s="38">
        <f>2.8*80*1.15*1*1.01*0.7</f>
        <v>182.12319999999997</v>
      </c>
      <c r="I32" s="37">
        <f t="shared" si="2"/>
        <v>-92.920000000000044</v>
      </c>
      <c r="J32" s="39">
        <f t="shared" si="3"/>
        <v>-33.783783783783797</v>
      </c>
    </row>
    <row r="33" spans="1:10" x14ac:dyDescent="0.3">
      <c r="A33" s="51" t="s">
        <v>34</v>
      </c>
      <c r="B33" s="35">
        <v>100000</v>
      </c>
      <c r="C33" s="36">
        <v>1350</v>
      </c>
      <c r="D33" s="36">
        <v>1600</v>
      </c>
      <c r="E33" s="36">
        <f t="shared" si="0"/>
        <v>250</v>
      </c>
      <c r="F33" s="37">
        <f t="shared" si="1"/>
        <v>18.518518518518519</v>
      </c>
      <c r="G33" s="38">
        <f>3.7*80*1.15*1*1.01*0.8</f>
        <v>275.04320000000001</v>
      </c>
      <c r="H33" s="38">
        <f>3.7*80*1.15*1*1.01*0.7</f>
        <v>240.66279999999998</v>
      </c>
      <c r="I33" s="37">
        <f t="shared" si="2"/>
        <v>-34.380400000000037</v>
      </c>
      <c r="J33" s="39">
        <f t="shared" si="3"/>
        <v>-12.500000000000014</v>
      </c>
    </row>
    <row r="34" spans="1:10" x14ac:dyDescent="0.3">
      <c r="A34" s="51" t="s">
        <v>35</v>
      </c>
      <c r="B34" s="35">
        <v>70000</v>
      </c>
      <c r="C34" s="36">
        <v>950</v>
      </c>
      <c r="D34" s="36">
        <v>1350</v>
      </c>
      <c r="E34" s="36">
        <f t="shared" si="0"/>
        <v>400</v>
      </c>
      <c r="F34" s="37">
        <f t="shared" si="1"/>
        <v>42.105263157894733</v>
      </c>
      <c r="G34" s="38">
        <f>2.9*80*1.15*1*1.01*0.73</f>
        <v>196.71163999999996</v>
      </c>
      <c r="H34" s="38">
        <f>2.8*80*1.15*1*1.01*0.7</f>
        <v>182.12319999999997</v>
      </c>
      <c r="I34" s="37">
        <f t="shared" si="2"/>
        <v>-14.588439999999991</v>
      </c>
      <c r="J34" s="39">
        <f t="shared" si="3"/>
        <v>-7.4161549362305124</v>
      </c>
    </row>
    <row r="35" spans="1:10" x14ac:dyDescent="0.3">
      <c r="A35" s="51" t="s">
        <v>36</v>
      </c>
      <c r="B35" s="35">
        <v>70000</v>
      </c>
      <c r="C35" s="36">
        <v>950</v>
      </c>
      <c r="D35" s="36">
        <v>1200</v>
      </c>
      <c r="E35" s="36">
        <f t="shared" si="0"/>
        <v>250</v>
      </c>
      <c r="F35" s="37">
        <f t="shared" si="1"/>
        <v>26.315789473684209</v>
      </c>
      <c r="G35" s="38">
        <f>2.9*80*1.15*1*1.01*0.73</f>
        <v>196.71163999999996</v>
      </c>
      <c r="H35" s="38">
        <f>2.8*80*1.15*1*1.01*0.7</f>
        <v>182.12319999999997</v>
      </c>
      <c r="I35" s="37">
        <f t="shared" si="2"/>
        <v>-14.588439999999991</v>
      </c>
      <c r="J35" s="39">
        <f t="shared" si="3"/>
        <v>-7.4161549362305124</v>
      </c>
    </row>
    <row r="36" spans="1:10" x14ac:dyDescent="0.3">
      <c r="A36" s="51" t="s">
        <v>37</v>
      </c>
      <c r="B36" s="35">
        <v>250000</v>
      </c>
      <c r="C36" s="36">
        <v>1150</v>
      </c>
      <c r="D36" s="36">
        <v>1350</v>
      </c>
      <c r="E36" s="36">
        <f t="shared" si="0"/>
        <v>200</v>
      </c>
      <c r="F36" s="37">
        <f t="shared" si="1"/>
        <v>17.391304347826086</v>
      </c>
      <c r="G36" s="38">
        <f>3.7*80*1.15*1*1.01*0.8</f>
        <v>275.04320000000001</v>
      </c>
      <c r="H36" s="38">
        <f>2.8*80*1.15*1*1.01*0.8</f>
        <v>208.14080000000001</v>
      </c>
      <c r="I36" s="37">
        <f t="shared" si="2"/>
        <v>-66.9024</v>
      </c>
      <c r="J36" s="39">
        <f t="shared" si="3"/>
        <v>-24.324324324324323</v>
      </c>
    </row>
    <row r="37" spans="1:10" x14ac:dyDescent="0.3">
      <c r="A37" s="51" t="s">
        <v>38</v>
      </c>
      <c r="B37" s="35">
        <v>150000</v>
      </c>
      <c r="C37" s="36">
        <v>900</v>
      </c>
      <c r="D37" s="36">
        <v>1450</v>
      </c>
      <c r="E37" s="36">
        <f t="shared" si="0"/>
        <v>550</v>
      </c>
      <c r="F37" s="37">
        <f t="shared" si="1"/>
        <v>61.111111111111114</v>
      </c>
      <c r="G37" s="38">
        <f>2.9*80*1.15*1*1.01*0.8</f>
        <v>215.57439999999997</v>
      </c>
      <c r="H37" s="38">
        <f>2.8*80*1.15*1*1.01*0.75</f>
        <v>195.13200000000001</v>
      </c>
      <c r="I37" s="37">
        <f t="shared" si="2"/>
        <v>-20.442399999999964</v>
      </c>
      <c r="J37" s="39">
        <f t="shared" si="3"/>
        <v>-9.4827586206896388</v>
      </c>
    </row>
    <row r="38" spans="1:10" x14ac:dyDescent="0.3">
      <c r="A38" s="51" t="s">
        <v>39</v>
      </c>
      <c r="B38" s="35">
        <v>5000000</v>
      </c>
      <c r="C38" s="36">
        <v>1700</v>
      </c>
      <c r="D38" s="36">
        <v>1750</v>
      </c>
      <c r="E38" s="36">
        <f t="shared" si="0"/>
        <v>50</v>
      </c>
      <c r="F38" s="37">
        <f t="shared" si="1"/>
        <v>2.9411764705882351</v>
      </c>
      <c r="G38" s="38">
        <f>4.5*80*1.15*1*1.01*0.9</f>
        <v>376.32599999999996</v>
      </c>
      <c r="H38" s="38">
        <f>3.7*80*1.15*1*1.01</f>
        <v>343.80399999999997</v>
      </c>
      <c r="I38" s="37">
        <f t="shared" si="2"/>
        <v>-32.521999999999991</v>
      </c>
      <c r="J38" s="39">
        <f t="shared" si="3"/>
        <v>-8.6419753086419728</v>
      </c>
    </row>
    <row r="39" spans="1:10" x14ac:dyDescent="0.3">
      <c r="A39" s="51" t="s">
        <v>40</v>
      </c>
      <c r="B39" s="35">
        <v>300000</v>
      </c>
      <c r="C39" s="36">
        <v>1300</v>
      </c>
      <c r="D39" s="36">
        <v>1450</v>
      </c>
      <c r="E39" s="36">
        <f t="shared" si="0"/>
        <v>150</v>
      </c>
      <c r="F39" s="37">
        <f t="shared" si="1"/>
        <v>11.538461538461538</v>
      </c>
      <c r="G39" s="38">
        <f>3.7*80*1.15*1*1.01*0.8</f>
        <v>275.04320000000001</v>
      </c>
      <c r="H39" s="38">
        <f>2.8*80*1.15*1*1.01*0.85</f>
        <v>221.14959999999999</v>
      </c>
      <c r="I39" s="37">
        <f t="shared" si="2"/>
        <v>-53.893600000000021</v>
      </c>
      <c r="J39" s="39">
        <f t="shared" si="3"/>
        <v>-19.5945945945946</v>
      </c>
    </row>
    <row r="40" spans="1:10" x14ac:dyDescent="0.3">
      <c r="A40" s="50" t="s">
        <v>41</v>
      </c>
      <c r="B40" s="30">
        <v>1000000</v>
      </c>
      <c r="C40" s="31">
        <v>1400</v>
      </c>
      <c r="D40" s="31">
        <v>1600</v>
      </c>
      <c r="E40" s="31">
        <f t="shared" ref="E40:E61" si="4">D40-C40</f>
        <v>200</v>
      </c>
      <c r="F40" s="32">
        <f t="shared" ref="F40:F61" si="5">E40/C40*100</f>
        <v>14.285714285714285</v>
      </c>
      <c r="G40" s="33">
        <f>3.7*80*1.15*1*1.01*0.8</f>
        <v>275.04320000000001</v>
      </c>
      <c r="H40" s="33">
        <f>3.7*80*1.15*1*1.01</f>
        <v>343.80399999999997</v>
      </c>
      <c r="I40" s="32">
        <f t="shared" ref="I40:I61" si="6">H40-G40</f>
        <v>68.760799999999961</v>
      </c>
      <c r="J40" s="34">
        <f t="shared" ref="J40:J61" si="7">I40/G40*100</f>
        <v>24.999999999999982</v>
      </c>
    </row>
    <row r="41" spans="1:10" x14ac:dyDescent="0.3">
      <c r="A41" s="50" t="s">
        <v>42</v>
      </c>
      <c r="B41" s="30">
        <v>500000</v>
      </c>
      <c r="C41" s="31">
        <v>1150</v>
      </c>
      <c r="D41" s="31">
        <v>1700</v>
      </c>
      <c r="E41" s="31">
        <f t="shared" si="4"/>
        <v>550</v>
      </c>
      <c r="F41" s="32">
        <f t="shared" si="5"/>
        <v>47.826086956521742</v>
      </c>
      <c r="G41" s="33">
        <f>3.7*80*1.15*1*1.01*0.8</f>
        <v>275.04320000000001</v>
      </c>
      <c r="H41" s="33">
        <f>3.7*80*1.15*1*1.01</f>
        <v>343.80399999999997</v>
      </c>
      <c r="I41" s="32">
        <f t="shared" si="6"/>
        <v>68.760799999999961</v>
      </c>
      <c r="J41" s="34">
        <f t="shared" si="7"/>
        <v>24.999999999999982</v>
      </c>
    </row>
    <row r="42" spans="1:10" x14ac:dyDescent="0.3">
      <c r="A42" s="51" t="s">
        <v>43</v>
      </c>
      <c r="B42" s="35">
        <v>150000</v>
      </c>
      <c r="C42" s="36">
        <v>1200</v>
      </c>
      <c r="D42" s="36">
        <v>2050</v>
      </c>
      <c r="E42" s="36">
        <f t="shared" si="4"/>
        <v>850</v>
      </c>
      <c r="F42" s="37">
        <f t="shared" si="5"/>
        <v>70.833333333333343</v>
      </c>
      <c r="G42" s="38">
        <f>3.7*80*1.15*1*1.01*0.8</f>
        <v>275.04320000000001</v>
      </c>
      <c r="H42" s="38">
        <f>3.7*80*1.15*1*1.01*0.75</f>
        <v>257.85299999999995</v>
      </c>
      <c r="I42" s="37">
        <f t="shared" si="6"/>
        <v>-17.190200000000061</v>
      </c>
      <c r="J42" s="39">
        <f t="shared" si="7"/>
        <v>-6.2500000000000222</v>
      </c>
    </row>
    <row r="43" spans="1:10" x14ac:dyDescent="0.3">
      <c r="A43" s="50" t="s">
        <v>49</v>
      </c>
      <c r="B43" s="30">
        <v>5000000</v>
      </c>
      <c r="C43" s="31">
        <v>2950</v>
      </c>
      <c r="D43" s="31">
        <v>3050</v>
      </c>
      <c r="E43" s="31">
        <f t="shared" si="4"/>
        <v>100</v>
      </c>
      <c r="F43" s="32">
        <f t="shared" si="5"/>
        <v>3.3898305084745761</v>
      </c>
      <c r="G43" s="33">
        <f>7.6*80*1.15*1*1.01*0.9</f>
        <v>635.57279999999992</v>
      </c>
      <c r="H43" s="33">
        <f>7.6*80*1.15*1*1.01</f>
        <v>706.19199999999989</v>
      </c>
      <c r="I43" s="32">
        <f t="shared" si="6"/>
        <v>70.619199999999978</v>
      </c>
      <c r="J43" s="34">
        <f t="shared" si="7"/>
        <v>11.111111111111109</v>
      </c>
    </row>
    <row r="44" spans="1:10" x14ac:dyDescent="0.3">
      <c r="A44" s="51" t="s">
        <v>44</v>
      </c>
      <c r="B44" s="35">
        <v>200000</v>
      </c>
      <c r="C44" s="36">
        <v>1200</v>
      </c>
      <c r="D44" s="36">
        <v>1400</v>
      </c>
      <c r="E44" s="36">
        <f t="shared" si="4"/>
        <v>200</v>
      </c>
      <c r="F44" s="37">
        <f t="shared" si="5"/>
        <v>16.666666666666664</v>
      </c>
      <c r="G44" s="38">
        <f>3.7*80*1.15*1*1.01*0.8</f>
        <v>275.04320000000001</v>
      </c>
      <c r="H44" s="38">
        <f>2.8*80*1.15*1*1.01*0.8</f>
        <v>208.14080000000001</v>
      </c>
      <c r="I44" s="37">
        <f t="shared" si="6"/>
        <v>-66.9024</v>
      </c>
      <c r="J44" s="39">
        <f t="shared" si="7"/>
        <v>-24.324324324324323</v>
      </c>
    </row>
    <row r="45" spans="1:10" x14ac:dyDescent="0.3">
      <c r="A45" s="51" t="s">
        <v>45</v>
      </c>
      <c r="B45" s="35">
        <v>200000</v>
      </c>
      <c r="C45" s="36">
        <v>1700</v>
      </c>
      <c r="D45" s="36">
        <v>2150</v>
      </c>
      <c r="E45" s="36">
        <f t="shared" si="4"/>
        <v>450</v>
      </c>
      <c r="F45" s="37">
        <f t="shared" si="5"/>
        <v>26.47058823529412</v>
      </c>
      <c r="G45" s="38">
        <f>4.5*80*1.15*1*1.01*0.8</f>
        <v>334.51199999999994</v>
      </c>
      <c r="H45" s="38">
        <f>3.7*80*1.15*1*1.01*0.8</f>
        <v>275.04320000000001</v>
      </c>
      <c r="I45" s="37">
        <f t="shared" si="6"/>
        <v>-59.468799999999931</v>
      </c>
      <c r="J45" s="39">
        <f t="shared" si="7"/>
        <v>-17.777777777777757</v>
      </c>
    </row>
    <row r="46" spans="1:10" x14ac:dyDescent="0.3">
      <c r="A46" s="51" t="s">
        <v>46</v>
      </c>
      <c r="B46" s="35">
        <v>70000</v>
      </c>
      <c r="C46" s="36">
        <v>950</v>
      </c>
      <c r="D46" s="36">
        <v>1050</v>
      </c>
      <c r="E46" s="36">
        <f t="shared" si="4"/>
        <v>100</v>
      </c>
      <c r="F46" s="37">
        <f t="shared" si="5"/>
        <v>10.526315789473683</v>
      </c>
      <c r="G46" s="38">
        <f>2.9*80*1.15*1*1.01*0.73</f>
        <v>196.71163999999996</v>
      </c>
      <c r="H46" s="38">
        <f>2*80*1.15*1*1.01*0.7</f>
        <v>130.08799999999999</v>
      </c>
      <c r="I46" s="37">
        <f t="shared" si="6"/>
        <v>-66.623639999999966</v>
      </c>
      <c r="J46" s="39">
        <f t="shared" si="7"/>
        <v>-33.868682097307499</v>
      </c>
    </row>
    <row r="47" spans="1:10" x14ac:dyDescent="0.3">
      <c r="A47" s="51" t="s">
        <v>182</v>
      </c>
      <c r="B47" s="35">
        <v>200000</v>
      </c>
      <c r="C47" s="36">
        <v>950</v>
      </c>
      <c r="D47" s="36">
        <v>1350</v>
      </c>
      <c r="E47" s="36">
        <f t="shared" si="4"/>
        <v>400</v>
      </c>
      <c r="F47" s="37">
        <f t="shared" si="5"/>
        <v>42.105263157894733</v>
      </c>
      <c r="G47" s="38">
        <f>2.9*80*1.15*1*1.01*0.8</f>
        <v>215.57439999999997</v>
      </c>
      <c r="H47" s="38">
        <f>2.8*80*1.15*1*1.01*0.8</f>
        <v>208.14080000000001</v>
      </c>
      <c r="I47" s="37">
        <f t="shared" si="6"/>
        <v>-7.4335999999999558</v>
      </c>
      <c r="J47" s="39">
        <f t="shared" si="7"/>
        <v>-3.4482758620689453</v>
      </c>
    </row>
    <row r="48" spans="1:10" x14ac:dyDescent="0.3">
      <c r="A48" s="51" t="s">
        <v>47</v>
      </c>
      <c r="B48" s="35">
        <v>2000000</v>
      </c>
      <c r="C48" s="36">
        <v>2000</v>
      </c>
      <c r="D48" s="36">
        <v>2250</v>
      </c>
      <c r="E48" s="36">
        <f t="shared" si="4"/>
        <v>250</v>
      </c>
      <c r="F48" s="37">
        <f t="shared" si="5"/>
        <v>12.5</v>
      </c>
      <c r="G48" s="38">
        <f>4.5*80*1.15*1*1.01*0.9</f>
        <v>376.32599999999996</v>
      </c>
      <c r="H48" s="38">
        <f>3.7*80*1.15*1*1.01</f>
        <v>343.80399999999997</v>
      </c>
      <c r="I48" s="37">
        <f t="shared" si="6"/>
        <v>-32.521999999999991</v>
      </c>
      <c r="J48" s="39">
        <f t="shared" si="7"/>
        <v>-8.6419753086419728</v>
      </c>
    </row>
    <row r="49" spans="1:10" x14ac:dyDescent="0.3">
      <c r="A49" s="50" t="s">
        <v>50</v>
      </c>
      <c r="B49" s="30">
        <v>1000000</v>
      </c>
      <c r="C49" s="31">
        <v>1550</v>
      </c>
      <c r="D49" s="31">
        <v>2300</v>
      </c>
      <c r="E49" s="31">
        <f t="shared" si="4"/>
        <v>750</v>
      </c>
      <c r="F49" s="32">
        <f t="shared" si="5"/>
        <v>48.387096774193552</v>
      </c>
      <c r="G49" s="33">
        <f>4.5*80*1.15*1*1.01*0.8</f>
        <v>334.51199999999994</v>
      </c>
      <c r="H49" s="33">
        <f>3.7*80*1.15*1*1.01</f>
        <v>343.80399999999997</v>
      </c>
      <c r="I49" s="32">
        <f t="shared" si="6"/>
        <v>9.29200000000003</v>
      </c>
      <c r="J49" s="34">
        <f t="shared" si="7"/>
        <v>2.7777777777777874</v>
      </c>
    </row>
    <row r="50" spans="1:10" x14ac:dyDescent="0.3">
      <c r="A50" s="51" t="s">
        <v>51</v>
      </c>
      <c r="B50" s="35">
        <v>500000</v>
      </c>
      <c r="C50" s="36">
        <v>2050</v>
      </c>
      <c r="D50" s="36">
        <v>2200</v>
      </c>
      <c r="E50" s="36">
        <f t="shared" si="4"/>
        <v>150</v>
      </c>
      <c r="F50" s="37">
        <f t="shared" si="5"/>
        <v>7.3170731707317067</v>
      </c>
      <c r="G50" s="38">
        <f>6*80*1.15*1*1.01*0.8</f>
        <v>446.01600000000002</v>
      </c>
      <c r="H50" s="38">
        <f>3.7*80*1.15*1*1.01</f>
        <v>343.80399999999997</v>
      </c>
      <c r="I50" s="37">
        <f t="shared" si="6"/>
        <v>-102.21200000000005</v>
      </c>
      <c r="J50" s="39">
        <f t="shared" si="7"/>
        <v>-22.916666666666679</v>
      </c>
    </row>
    <row r="51" spans="1:10" x14ac:dyDescent="0.3">
      <c r="A51" s="51" t="s">
        <v>52</v>
      </c>
      <c r="B51" s="35">
        <v>250000</v>
      </c>
      <c r="C51" s="36">
        <v>2300</v>
      </c>
      <c r="D51" s="36">
        <v>2250</v>
      </c>
      <c r="E51" s="36">
        <f t="shared" si="4"/>
        <v>-50</v>
      </c>
      <c r="F51" s="37">
        <f t="shared" si="5"/>
        <v>-2.1739130434782608</v>
      </c>
      <c r="G51" s="38">
        <f>6*80*1.15*1*1.01*0.8</f>
        <v>446.01600000000002</v>
      </c>
      <c r="H51" s="38">
        <f>3.7*80*1.15*1*1.01*0.8</f>
        <v>275.04320000000001</v>
      </c>
      <c r="I51" s="37">
        <f t="shared" si="6"/>
        <v>-170.97280000000001</v>
      </c>
      <c r="J51" s="39">
        <f t="shared" si="7"/>
        <v>-38.333333333333329</v>
      </c>
    </row>
    <row r="52" spans="1:10" x14ac:dyDescent="0.3">
      <c r="A52" s="51" t="s">
        <v>53</v>
      </c>
      <c r="B52" s="35">
        <v>300000</v>
      </c>
      <c r="C52" s="36">
        <v>1100</v>
      </c>
      <c r="D52" s="36">
        <v>1400</v>
      </c>
      <c r="E52" s="36">
        <f t="shared" si="4"/>
        <v>300</v>
      </c>
      <c r="F52" s="37">
        <f t="shared" si="5"/>
        <v>27.27272727272727</v>
      </c>
      <c r="G52" s="38">
        <f>3.7*80*1.15*1*1.01*0.8</f>
        <v>275.04320000000001</v>
      </c>
      <c r="H52" s="38">
        <f>2.8*80*1.15*1*1.01*0.85</f>
        <v>221.14959999999999</v>
      </c>
      <c r="I52" s="37">
        <f t="shared" si="6"/>
        <v>-53.893600000000021</v>
      </c>
      <c r="J52" s="39">
        <f t="shared" si="7"/>
        <v>-19.5945945945946</v>
      </c>
    </row>
    <row r="53" spans="1:10" x14ac:dyDescent="0.3">
      <c r="A53" s="51" t="s">
        <v>54</v>
      </c>
      <c r="B53" s="35">
        <v>100000</v>
      </c>
      <c r="C53" s="36">
        <v>1150</v>
      </c>
      <c r="D53" s="36">
        <v>1500</v>
      </c>
      <c r="E53" s="36">
        <f t="shared" si="4"/>
        <v>350</v>
      </c>
      <c r="F53" s="37">
        <f t="shared" si="5"/>
        <v>30.434782608695656</v>
      </c>
      <c r="G53" s="38">
        <f>3.7*80*1.15*1*1.01*0.8</f>
        <v>275.04320000000001</v>
      </c>
      <c r="H53" s="38">
        <f>2.8*80*1.15*1*1.01*0.7</f>
        <v>182.12319999999997</v>
      </c>
      <c r="I53" s="37">
        <f t="shared" si="6"/>
        <v>-92.920000000000044</v>
      </c>
      <c r="J53" s="39">
        <f t="shared" si="7"/>
        <v>-33.783783783783797</v>
      </c>
    </row>
    <row r="54" spans="1:10" x14ac:dyDescent="0.3">
      <c r="A54" s="50" t="s">
        <v>55</v>
      </c>
      <c r="B54" s="30">
        <v>2000000</v>
      </c>
      <c r="C54" s="31">
        <v>1500</v>
      </c>
      <c r="D54" s="31">
        <v>2200</v>
      </c>
      <c r="E54" s="31">
        <f t="shared" si="4"/>
        <v>700</v>
      </c>
      <c r="F54" s="32">
        <f t="shared" si="5"/>
        <v>46.666666666666664</v>
      </c>
      <c r="G54" s="33">
        <f>3.7*80*1.15*1*1.01*0.9</f>
        <v>309.42359999999996</v>
      </c>
      <c r="H54" s="33">
        <f>3.7*80*1.15*1*1.01</f>
        <v>343.80399999999997</v>
      </c>
      <c r="I54" s="32">
        <f t="shared" si="6"/>
        <v>34.380400000000009</v>
      </c>
      <c r="J54" s="34">
        <f t="shared" si="7"/>
        <v>11.111111111111114</v>
      </c>
    </row>
    <row r="55" spans="1:10" x14ac:dyDescent="0.3">
      <c r="A55" s="51" t="s">
        <v>56</v>
      </c>
      <c r="B55" s="35">
        <v>70000</v>
      </c>
      <c r="C55" s="36">
        <v>950</v>
      </c>
      <c r="D55" s="36">
        <v>1050</v>
      </c>
      <c r="E55" s="36">
        <f t="shared" si="4"/>
        <v>100</v>
      </c>
      <c r="F55" s="37">
        <f t="shared" si="5"/>
        <v>10.526315789473683</v>
      </c>
      <c r="G55" s="38">
        <f>2.9*80*1.15*1*1.01*0.73</f>
        <v>196.71163999999996</v>
      </c>
      <c r="H55" s="38">
        <f>2.8*80*1.15*1*1.01*0.7</f>
        <v>182.12319999999997</v>
      </c>
      <c r="I55" s="37">
        <f t="shared" si="6"/>
        <v>-14.588439999999991</v>
      </c>
      <c r="J55" s="39">
        <f t="shared" si="7"/>
        <v>-7.4161549362305124</v>
      </c>
    </row>
    <row r="56" spans="1:10" x14ac:dyDescent="0.3">
      <c r="A56" s="51" t="s">
        <v>57</v>
      </c>
      <c r="B56" s="35">
        <v>100000</v>
      </c>
      <c r="C56" s="36">
        <v>1150</v>
      </c>
      <c r="D56" s="36">
        <v>1250</v>
      </c>
      <c r="E56" s="36">
        <f t="shared" si="4"/>
        <v>100</v>
      </c>
      <c r="F56" s="37">
        <f t="shared" si="5"/>
        <v>8.695652173913043</v>
      </c>
      <c r="G56" s="38">
        <f>3.7*80*1.15*1*1.01*0.8</f>
        <v>275.04320000000001</v>
      </c>
      <c r="H56" s="38">
        <f>2.8*80*1.15*1*1.01*0.7</f>
        <v>182.12319999999997</v>
      </c>
      <c r="I56" s="37">
        <f t="shared" si="6"/>
        <v>-92.920000000000044</v>
      </c>
      <c r="J56" s="39">
        <f t="shared" si="7"/>
        <v>-33.783783783783797</v>
      </c>
    </row>
    <row r="57" spans="1:10" x14ac:dyDescent="0.3">
      <c r="A57" s="50" t="s">
        <v>58</v>
      </c>
      <c r="B57" s="30">
        <v>5000000</v>
      </c>
      <c r="C57" s="31">
        <v>3550</v>
      </c>
      <c r="D57" s="31">
        <v>3800</v>
      </c>
      <c r="E57" s="31">
        <f t="shared" si="4"/>
        <v>250</v>
      </c>
      <c r="F57" s="32">
        <f t="shared" si="5"/>
        <v>7.042253521126761</v>
      </c>
      <c r="G57" s="33">
        <f>9.5*80*1.15*1*1.01*0.9</f>
        <v>794.46599999999989</v>
      </c>
      <c r="H57" s="33">
        <f>9.2*80*1.15*1*1.01</f>
        <v>854.86400000000003</v>
      </c>
      <c r="I57" s="32">
        <f t="shared" si="6"/>
        <v>60.398000000000138</v>
      </c>
      <c r="J57" s="34">
        <f t="shared" si="7"/>
        <v>7.6023391812865686</v>
      </c>
    </row>
    <row r="58" spans="1:10" x14ac:dyDescent="0.3">
      <c r="A58" s="17" t="s">
        <v>59</v>
      </c>
      <c r="B58" s="18">
        <v>200000</v>
      </c>
      <c r="C58" s="9">
        <v>1300</v>
      </c>
      <c r="D58" s="9">
        <v>1900</v>
      </c>
      <c r="E58" s="9">
        <f t="shared" si="4"/>
        <v>600</v>
      </c>
      <c r="F58" s="15">
        <f t="shared" si="5"/>
        <v>46.153846153846153</v>
      </c>
      <c r="G58" s="14">
        <f t="shared" ref="G58:H60" si="8">3.7*80*1.15*1*1.01*0.8</f>
        <v>275.04320000000001</v>
      </c>
      <c r="H58" s="14">
        <f t="shared" si="8"/>
        <v>275.04320000000001</v>
      </c>
      <c r="I58" s="15">
        <f t="shared" si="6"/>
        <v>0</v>
      </c>
      <c r="J58" s="20">
        <f t="shared" si="7"/>
        <v>0</v>
      </c>
    </row>
    <row r="59" spans="1:10" x14ac:dyDescent="0.3">
      <c r="A59" s="17" t="s">
        <v>60</v>
      </c>
      <c r="B59" s="18">
        <v>250000</v>
      </c>
      <c r="C59" s="9">
        <v>1300</v>
      </c>
      <c r="D59" s="9">
        <v>2000</v>
      </c>
      <c r="E59" s="9">
        <f t="shared" si="4"/>
        <v>700</v>
      </c>
      <c r="F59" s="15">
        <f t="shared" si="5"/>
        <v>53.846153846153847</v>
      </c>
      <c r="G59" s="14">
        <f t="shared" si="8"/>
        <v>275.04320000000001</v>
      </c>
      <c r="H59" s="14">
        <f t="shared" si="8"/>
        <v>275.04320000000001</v>
      </c>
      <c r="I59" s="15">
        <f t="shared" si="6"/>
        <v>0</v>
      </c>
      <c r="J59" s="20">
        <f t="shared" si="7"/>
        <v>0</v>
      </c>
    </row>
    <row r="60" spans="1:10" x14ac:dyDescent="0.3">
      <c r="A60" s="50" t="s">
        <v>61</v>
      </c>
      <c r="B60" s="30">
        <v>300000</v>
      </c>
      <c r="C60" s="31">
        <v>1350</v>
      </c>
      <c r="D60" s="31">
        <v>2000</v>
      </c>
      <c r="E60" s="31">
        <f t="shared" si="4"/>
        <v>650</v>
      </c>
      <c r="F60" s="32">
        <f t="shared" si="5"/>
        <v>48.148148148148145</v>
      </c>
      <c r="G60" s="33">
        <f t="shared" si="8"/>
        <v>275.04320000000001</v>
      </c>
      <c r="H60" s="33">
        <f>3.7*80*1.15*1*1.01*0.85</f>
        <v>292.23339999999996</v>
      </c>
      <c r="I60" s="32">
        <f t="shared" si="6"/>
        <v>17.190199999999948</v>
      </c>
      <c r="J60" s="34">
        <f t="shared" si="7"/>
        <v>6.2499999999999805</v>
      </c>
    </row>
    <row r="61" spans="1:10" ht="15" thickBot="1" x14ac:dyDescent="0.35">
      <c r="A61" s="53" t="s">
        <v>62</v>
      </c>
      <c r="B61" s="54">
        <v>1000000</v>
      </c>
      <c r="C61" s="55">
        <v>3800</v>
      </c>
      <c r="D61" s="55">
        <v>3850</v>
      </c>
      <c r="E61" s="55">
        <f t="shared" si="4"/>
        <v>50</v>
      </c>
      <c r="F61" s="56">
        <f t="shared" si="5"/>
        <v>1.3157894736842104</v>
      </c>
      <c r="G61" s="57">
        <f>9.5*80*1.15*1*1.01*0.8</f>
        <v>706.19200000000001</v>
      </c>
      <c r="H61" s="57">
        <f>9.2*80*1.15*1*1.01</f>
        <v>854.86400000000003</v>
      </c>
      <c r="I61" s="56">
        <f t="shared" si="6"/>
        <v>148.67200000000003</v>
      </c>
      <c r="J61" s="58">
        <f t="shared" si="7"/>
        <v>21.052631578947373</v>
      </c>
    </row>
    <row r="62" spans="1:10" ht="15" thickBot="1" x14ac:dyDescent="0.35">
      <c r="A62" s="28"/>
      <c r="B62" s="28"/>
      <c r="C62" s="28"/>
      <c r="D62" s="28"/>
      <c r="E62" s="28"/>
      <c r="F62" s="28"/>
      <c r="G62" s="28"/>
      <c r="H62" s="28"/>
      <c r="I62" s="28"/>
      <c r="J62" s="28"/>
    </row>
    <row r="63" spans="1:10" ht="15" thickBot="1" x14ac:dyDescent="0.35">
      <c r="A63" s="89" t="s">
        <v>63</v>
      </c>
      <c r="B63" s="90"/>
      <c r="C63" s="90"/>
      <c r="D63" s="90"/>
      <c r="E63" s="90"/>
      <c r="F63" s="90"/>
      <c r="G63" s="90"/>
      <c r="H63" s="90"/>
      <c r="I63" s="90"/>
      <c r="J63" s="91"/>
    </row>
    <row r="64" spans="1:10" x14ac:dyDescent="0.3">
      <c r="A64" s="6" t="s">
        <v>69</v>
      </c>
      <c r="B64" s="7">
        <v>50000</v>
      </c>
      <c r="C64" s="11">
        <v>750</v>
      </c>
      <c r="D64" s="11">
        <v>850</v>
      </c>
      <c r="E64" s="11">
        <f t="shared" ref="E64:E77" si="9">D64-C64</f>
        <v>100</v>
      </c>
      <c r="F64" s="12">
        <f t="shared" ref="F64:F77" si="10">E64/C64*100</f>
        <v>13.333333333333334</v>
      </c>
      <c r="G64" s="13">
        <f>2.8*80*1.15*1*1.01*0.7</f>
        <v>182.12319999999997</v>
      </c>
      <c r="H64" s="13">
        <f>2.8*80*1.15*1*1.01*0.7</f>
        <v>182.12319999999997</v>
      </c>
      <c r="I64" s="12">
        <f t="shared" ref="I64:I77" si="11">H64-G64</f>
        <v>0</v>
      </c>
      <c r="J64" s="19">
        <f t="shared" ref="J64:J77" si="12">I64/G64*100</f>
        <v>0</v>
      </c>
    </row>
    <row r="65" spans="1:10" x14ac:dyDescent="0.3">
      <c r="A65" s="59" t="s">
        <v>70</v>
      </c>
      <c r="B65" s="60">
        <v>70000</v>
      </c>
      <c r="C65" s="36">
        <v>900</v>
      </c>
      <c r="D65" s="36">
        <v>1200</v>
      </c>
      <c r="E65" s="36">
        <f t="shared" si="9"/>
        <v>300</v>
      </c>
      <c r="F65" s="61">
        <f t="shared" si="10"/>
        <v>33.333333333333329</v>
      </c>
      <c r="G65" s="38">
        <f>2.9*80*1.15*1*1.01*0.73</f>
        <v>196.71163999999996</v>
      </c>
      <c r="H65" s="38">
        <f>2.8*80*1.15*1*1.01*0.7</f>
        <v>182.12319999999997</v>
      </c>
      <c r="I65" s="61">
        <f t="shared" si="11"/>
        <v>-14.588439999999991</v>
      </c>
      <c r="J65" s="39">
        <f t="shared" si="12"/>
        <v>-7.4161549362305124</v>
      </c>
    </row>
    <row r="66" spans="1:10" x14ac:dyDescent="0.3">
      <c r="A66" s="59" t="s">
        <v>71</v>
      </c>
      <c r="B66" s="60">
        <v>100000</v>
      </c>
      <c r="C66" s="36">
        <v>800</v>
      </c>
      <c r="D66" s="36">
        <v>1000</v>
      </c>
      <c r="E66" s="36">
        <f t="shared" si="9"/>
        <v>200</v>
      </c>
      <c r="F66" s="61">
        <f t="shared" si="10"/>
        <v>25</v>
      </c>
      <c r="G66" s="38">
        <f>2.9*80*1.15*1*1.01*0.8</f>
        <v>215.57439999999997</v>
      </c>
      <c r="H66" s="38">
        <f>2.8*80*1.15*1*1.01*0.7</f>
        <v>182.12319999999997</v>
      </c>
      <c r="I66" s="61">
        <f t="shared" si="11"/>
        <v>-33.4512</v>
      </c>
      <c r="J66" s="39">
        <f t="shared" si="12"/>
        <v>-15.517241379310349</v>
      </c>
    </row>
    <row r="67" spans="1:10" x14ac:dyDescent="0.3">
      <c r="A67" s="59" t="s">
        <v>72</v>
      </c>
      <c r="B67" s="60">
        <v>150000</v>
      </c>
      <c r="C67" s="36">
        <v>750</v>
      </c>
      <c r="D67" s="36">
        <v>850</v>
      </c>
      <c r="E67" s="36">
        <f t="shared" si="9"/>
        <v>100</v>
      </c>
      <c r="F67" s="61">
        <f t="shared" si="10"/>
        <v>13.333333333333334</v>
      </c>
      <c r="G67" s="38">
        <f>2.8*80*1.15*1*1.01*0.8</f>
        <v>208.14080000000001</v>
      </c>
      <c r="H67" s="38">
        <f>2.8*80*1.15*1*1.01*0.75</f>
        <v>195.13200000000001</v>
      </c>
      <c r="I67" s="61">
        <f t="shared" si="11"/>
        <v>-13.008800000000008</v>
      </c>
      <c r="J67" s="39">
        <f t="shared" si="12"/>
        <v>-6.2500000000000027</v>
      </c>
    </row>
    <row r="68" spans="1:10" x14ac:dyDescent="0.3">
      <c r="A68" s="59" t="s">
        <v>73</v>
      </c>
      <c r="B68" s="60">
        <v>200000</v>
      </c>
      <c r="C68" s="36">
        <v>950</v>
      </c>
      <c r="D68" s="36">
        <v>1200</v>
      </c>
      <c r="E68" s="36">
        <f t="shared" si="9"/>
        <v>250</v>
      </c>
      <c r="F68" s="61">
        <f t="shared" si="10"/>
        <v>26.315789473684209</v>
      </c>
      <c r="G68" s="38">
        <f>2.9*80*1.15*1*1.01*0.8</f>
        <v>215.57439999999997</v>
      </c>
      <c r="H68" s="38">
        <f>2.8*80*1.15*1*1.01*0.8</f>
        <v>208.14080000000001</v>
      </c>
      <c r="I68" s="61">
        <f t="shared" si="11"/>
        <v>-7.4335999999999558</v>
      </c>
      <c r="J68" s="39">
        <f t="shared" si="12"/>
        <v>-3.4482758620689453</v>
      </c>
    </row>
    <row r="69" spans="1:10" x14ac:dyDescent="0.3">
      <c r="A69" s="59" t="s">
        <v>74</v>
      </c>
      <c r="B69" s="60">
        <v>250000</v>
      </c>
      <c r="C69" s="36">
        <v>1000</v>
      </c>
      <c r="D69" s="36">
        <v>1100</v>
      </c>
      <c r="E69" s="36">
        <f t="shared" si="9"/>
        <v>100</v>
      </c>
      <c r="F69" s="61">
        <f t="shared" si="10"/>
        <v>10</v>
      </c>
      <c r="G69" s="38">
        <f>2.9*80*1.15*1*1.01*0.8</f>
        <v>215.57439999999997</v>
      </c>
      <c r="H69" s="38">
        <f>2*80*1.15*1*1.01*0.8</f>
        <v>148.672</v>
      </c>
      <c r="I69" s="61">
        <f t="shared" si="11"/>
        <v>-66.902399999999972</v>
      </c>
      <c r="J69" s="39">
        <f t="shared" si="12"/>
        <v>-31.03448275862068</v>
      </c>
    </row>
    <row r="70" spans="1:10" x14ac:dyDescent="0.3">
      <c r="A70" s="62" t="s">
        <v>75</v>
      </c>
      <c r="B70" s="63">
        <v>300000</v>
      </c>
      <c r="C70" s="31">
        <v>900</v>
      </c>
      <c r="D70" s="31">
        <v>950</v>
      </c>
      <c r="E70" s="31">
        <f t="shared" si="9"/>
        <v>50</v>
      </c>
      <c r="F70" s="64">
        <f t="shared" si="10"/>
        <v>5.5555555555555554</v>
      </c>
      <c r="G70" s="33">
        <f>2.9*80*1.15*1*1.01*0.8</f>
        <v>215.57439999999997</v>
      </c>
      <c r="H70" s="33">
        <f>2.8*80*1.15*1*1.01*0.85</f>
        <v>221.14959999999999</v>
      </c>
      <c r="I70" s="64">
        <f t="shared" si="11"/>
        <v>5.5752000000000237</v>
      </c>
      <c r="J70" s="34">
        <f t="shared" si="12"/>
        <v>2.5862068965517357</v>
      </c>
    </row>
    <row r="71" spans="1:10" x14ac:dyDescent="0.3">
      <c r="A71" s="59" t="s">
        <v>76</v>
      </c>
      <c r="B71" s="60">
        <v>100000</v>
      </c>
      <c r="C71" s="36">
        <v>850</v>
      </c>
      <c r="D71" s="36">
        <v>1250</v>
      </c>
      <c r="E71" s="36">
        <f t="shared" si="9"/>
        <v>400</v>
      </c>
      <c r="F71" s="61">
        <f t="shared" si="10"/>
        <v>47.058823529411761</v>
      </c>
      <c r="G71" s="38">
        <f>2.9*80*1.15*1*1.01*0.8</f>
        <v>215.57439999999997</v>
      </c>
      <c r="H71" s="38">
        <f>2.8*80*1.15*1*1.01*0.7</f>
        <v>182.12319999999997</v>
      </c>
      <c r="I71" s="61">
        <f t="shared" si="11"/>
        <v>-33.4512</v>
      </c>
      <c r="J71" s="39">
        <f t="shared" si="12"/>
        <v>-15.517241379310349</v>
      </c>
    </row>
    <row r="72" spans="1:10" x14ac:dyDescent="0.3">
      <c r="A72" s="62" t="s">
        <v>77</v>
      </c>
      <c r="B72" s="63">
        <v>1000000</v>
      </c>
      <c r="C72" s="31">
        <v>1600</v>
      </c>
      <c r="D72" s="31">
        <v>2100</v>
      </c>
      <c r="E72" s="31">
        <f t="shared" si="9"/>
        <v>500</v>
      </c>
      <c r="F72" s="64">
        <f t="shared" si="10"/>
        <v>31.25</v>
      </c>
      <c r="G72" s="33">
        <f>4.5*80*1.15*1*1.01*0.8</f>
        <v>334.51199999999994</v>
      </c>
      <c r="H72" s="33">
        <f>3.7*80*1.15*1*1.01</f>
        <v>343.80399999999997</v>
      </c>
      <c r="I72" s="64">
        <f t="shared" si="11"/>
        <v>9.29200000000003</v>
      </c>
      <c r="J72" s="34">
        <f t="shared" si="12"/>
        <v>2.7777777777777874</v>
      </c>
    </row>
    <row r="73" spans="1:10" x14ac:dyDescent="0.3">
      <c r="A73" s="59" t="s">
        <v>78</v>
      </c>
      <c r="B73" s="60">
        <v>100000</v>
      </c>
      <c r="C73" s="36">
        <v>850</v>
      </c>
      <c r="D73" s="36">
        <v>1100</v>
      </c>
      <c r="E73" s="36">
        <f t="shared" si="9"/>
        <v>250</v>
      </c>
      <c r="F73" s="61">
        <f t="shared" si="10"/>
        <v>29.411764705882355</v>
      </c>
      <c r="G73" s="38">
        <f>2.9*80*1.15*1*1.01*0.8</f>
        <v>215.57439999999997</v>
      </c>
      <c r="H73" s="38">
        <f>2.8*80*1.15*1*1.01*0.7</f>
        <v>182.12319999999997</v>
      </c>
      <c r="I73" s="61">
        <f t="shared" si="11"/>
        <v>-33.4512</v>
      </c>
      <c r="J73" s="39">
        <f t="shared" si="12"/>
        <v>-15.517241379310349</v>
      </c>
    </row>
    <row r="74" spans="1:10" x14ac:dyDescent="0.3">
      <c r="A74" s="59" t="s">
        <v>79</v>
      </c>
      <c r="B74" s="60">
        <v>150000</v>
      </c>
      <c r="C74" s="36">
        <v>1200</v>
      </c>
      <c r="D74" s="36">
        <v>1300</v>
      </c>
      <c r="E74" s="36">
        <f t="shared" si="9"/>
        <v>100</v>
      </c>
      <c r="F74" s="61">
        <f t="shared" si="10"/>
        <v>8.3333333333333321</v>
      </c>
      <c r="G74" s="38">
        <f>3.7*80*1.15*1*1.01*0.8</f>
        <v>275.04320000000001</v>
      </c>
      <c r="H74" s="38">
        <f>2.8*80*1.15*1*1.01*0.75</f>
        <v>195.13200000000001</v>
      </c>
      <c r="I74" s="61">
        <f t="shared" si="11"/>
        <v>-79.911200000000008</v>
      </c>
      <c r="J74" s="39">
        <f t="shared" si="12"/>
        <v>-29.054054054054056</v>
      </c>
    </row>
    <row r="75" spans="1:10" x14ac:dyDescent="0.3">
      <c r="A75" s="59" t="s">
        <v>82</v>
      </c>
      <c r="B75" s="60">
        <v>100000</v>
      </c>
      <c r="C75" s="36">
        <v>700</v>
      </c>
      <c r="D75" s="36">
        <v>800</v>
      </c>
      <c r="E75" s="36">
        <f t="shared" si="9"/>
        <v>100</v>
      </c>
      <c r="F75" s="61">
        <f t="shared" si="10"/>
        <v>14.285714285714285</v>
      </c>
      <c r="G75" s="38">
        <f>2.8*80*1.15*1*1.01*0.8</f>
        <v>208.14080000000001</v>
      </c>
      <c r="H75" s="38">
        <f>2.8*80*1.15*1*1.01*0.7</f>
        <v>182.12319999999997</v>
      </c>
      <c r="I75" s="61">
        <f t="shared" si="11"/>
        <v>-26.017600000000044</v>
      </c>
      <c r="J75" s="39">
        <f t="shared" si="12"/>
        <v>-12.50000000000002</v>
      </c>
    </row>
    <row r="76" spans="1:10" x14ac:dyDescent="0.3">
      <c r="A76" s="62" t="s">
        <v>80</v>
      </c>
      <c r="B76" s="63">
        <v>5000000</v>
      </c>
      <c r="C76" s="31">
        <v>3850</v>
      </c>
      <c r="D76" s="31">
        <v>3800</v>
      </c>
      <c r="E76" s="31">
        <f t="shared" si="9"/>
        <v>-50</v>
      </c>
      <c r="F76" s="64">
        <f t="shared" si="10"/>
        <v>-1.2987012987012987</v>
      </c>
      <c r="G76" s="33">
        <f>9.5*80*1.15*1*1.01*0.9</f>
        <v>794.46599999999989</v>
      </c>
      <c r="H76" s="33">
        <f>9.2*80*1.15*1*1.01</f>
        <v>854.86400000000003</v>
      </c>
      <c r="I76" s="64">
        <f t="shared" si="11"/>
        <v>60.398000000000138</v>
      </c>
      <c r="J76" s="34">
        <f t="shared" si="12"/>
        <v>7.6023391812865686</v>
      </c>
    </row>
    <row r="77" spans="1:10" ht="15" thickBot="1" x14ac:dyDescent="0.35">
      <c r="A77" s="65" t="s">
        <v>81</v>
      </c>
      <c r="B77" s="66">
        <v>5000000</v>
      </c>
      <c r="C77" s="55">
        <v>4200</v>
      </c>
      <c r="D77" s="55">
        <v>4150</v>
      </c>
      <c r="E77" s="55">
        <f t="shared" si="9"/>
        <v>-50</v>
      </c>
      <c r="F77" s="67">
        <f t="shared" si="10"/>
        <v>-1.1904761904761905</v>
      </c>
      <c r="G77" s="33">
        <f>11.1*80*1.15*1*1.01*0.9</f>
        <v>928.27080000000001</v>
      </c>
      <c r="H77" s="33">
        <f>11.1*80*1.15*1*1.01</f>
        <v>1031.412</v>
      </c>
      <c r="I77" s="64">
        <f t="shared" si="11"/>
        <v>103.14120000000003</v>
      </c>
      <c r="J77" s="34">
        <f t="shared" si="12"/>
        <v>11.111111111111112</v>
      </c>
    </row>
    <row r="78" spans="1:10" ht="15" thickBot="1" x14ac:dyDescent="0.35">
      <c r="A78" s="22"/>
      <c r="B78" s="21"/>
      <c r="C78" s="23"/>
      <c r="D78" s="23"/>
      <c r="E78" s="23"/>
      <c r="F78" s="24"/>
      <c r="G78" s="16"/>
      <c r="H78" s="16"/>
      <c r="I78" s="24"/>
      <c r="J78" s="24"/>
    </row>
    <row r="79" spans="1:10" ht="15" thickBot="1" x14ac:dyDescent="0.35">
      <c r="A79" s="89" t="s">
        <v>65</v>
      </c>
      <c r="B79" s="90"/>
      <c r="C79" s="90"/>
      <c r="D79" s="90"/>
      <c r="E79" s="90"/>
      <c r="F79" s="90"/>
      <c r="G79" s="90"/>
      <c r="H79" s="90"/>
      <c r="I79" s="90"/>
      <c r="J79" s="91"/>
    </row>
    <row r="80" spans="1:10" x14ac:dyDescent="0.3">
      <c r="A80" s="6" t="s">
        <v>83</v>
      </c>
      <c r="B80" s="7">
        <v>50000</v>
      </c>
      <c r="C80" s="11">
        <v>650</v>
      </c>
      <c r="D80" s="11">
        <v>900</v>
      </c>
      <c r="E80" s="11">
        <f t="shared" ref="E80" si="13">D80-C80</f>
        <v>250</v>
      </c>
      <c r="F80" s="12">
        <f t="shared" ref="F80" si="14">E80/C80*100</f>
        <v>38.461538461538467</v>
      </c>
      <c r="G80" s="13">
        <f>2.8*80*1.15*1*1.01*0.7</f>
        <v>182.12319999999997</v>
      </c>
      <c r="H80" s="13">
        <f>2.8*80*1.15*1*1.01*0.7</f>
        <v>182.12319999999997</v>
      </c>
      <c r="I80" s="12">
        <f t="shared" ref="I80" si="15">H80-G80</f>
        <v>0</v>
      </c>
      <c r="J80" s="19">
        <f t="shared" ref="J80" si="16">I80/G80*100</f>
        <v>0</v>
      </c>
    </row>
    <row r="81" spans="1:10" s="69" customFormat="1" x14ac:dyDescent="0.3">
      <c r="A81" s="62" t="s">
        <v>86</v>
      </c>
      <c r="B81" s="63">
        <v>2000000</v>
      </c>
      <c r="C81" s="31">
        <v>900</v>
      </c>
      <c r="D81" s="31">
        <v>1100</v>
      </c>
      <c r="E81" s="31">
        <f t="shared" ref="E81:E95" si="17">D81-C81</f>
        <v>200</v>
      </c>
      <c r="F81" s="64">
        <f t="shared" ref="F81:F95" si="18">E81/C81*100</f>
        <v>22.222222222222221</v>
      </c>
      <c r="G81" s="33">
        <f>2.9*80*1.15*1*1.01*0.9</f>
        <v>242.52119999999996</v>
      </c>
      <c r="H81" s="33">
        <f>2.8*80*1.15*1*1.01</f>
        <v>260.17599999999999</v>
      </c>
      <c r="I81" s="64">
        <f t="shared" ref="I81:I95" si="19">H81-G81</f>
        <v>17.654800000000023</v>
      </c>
      <c r="J81" s="34">
        <f t="shared" ref="J81:J95" si="20">I81/G81*100</f>
        <v>7.2796934865900482</v>
      </c>
    </row>
    <row r="82" spans="1:10" s="69" customFormat="1" x14ac:dyDescent="0.3">
      <c r="A82" s="59" t="s">
        <v>84</v>
      </c>
      <c r="B82" s="60">
        <v>70000</v>
      </c>
      <c r="C82" s="36">
        <v>850</v>
      </c>
      <c r="D82" s="36">
        <v>900</v>
      </c>
      <c r="E82" s="36">
        <f t="shared" si="17"/>
        <v>50</v>
      </c>
      <c r="F82" s="61">
        <f t="shared" si="18"/>
        <v>5.8823529411764701</v>
      </c>
      <c r="G82" s="38">
        <f>2.9*80*1.15*1*1.01*0.73</f>
        <v>196.71163999999996</v>
      </c>
      <c r="H82" s="38">
        <f>2.8*80*1.15*1*1.01*0.7</f>
        <v>182.12319999999997</v>
      </c>
      <c r="I82" s="61">
        <f t="shared" si="19"/>
        <v>-14.588439999999991</v>
      </c>
      <c r="J82" s="39">
        <f t="shared" si="20"/>
        <v>-7.4161549362305124</v>
      </c>
    </row>
    <row r="83" spans="1:10" x14ac:dyDescent="0.3">
      <c r="A83" s="59" t="s">
        <v>85</v>
      </c>
      <c r="B83" s="60">
        <v>70000</v>
      </c>
      <c r="C83" s="36">
        <v>800</v>
      </c>
      <c r="D83" s="36">
        <v>1000</v>
      </c>
      <c r="E83" s="36">
        <f t="shared" si="17"/>
        <v>200</v>
      </c>
      <c r="F83" s="61">
        <f t="shared" si="18"/>
        <v>25</v>
      </c>
      <c r="G83" s="38">
        <f>2.9*80*1.15*1*1.01*0.73</f>
        <v>196.71163999999996</v>
      </c>
      <c r="H83" s="38">
        <f>2.8*80*1.15*1*1.01*0.7</f>
        <v>182.12319999999997</v>
      </c>
      <c r="I83" s="61">
        <f t="shared" si="19"/>
        <v>-14.588439999999991</v>
      </c>
      <c r="J83" s="39">
        <f t="shared" si="20"/>
        <v>-7.4161549362305124</v>
      </c>
    </row>
    <row r="84" spans="1:10" x14ac:dyDescent="0.3">
      <c r="A84" s="62" t="s">
        <v>88</v>
      </c>
      <c r="B84" s="63">
        <v>300000</v>
      </c>
      <c r="C84" s="31">
        <v>900</v>
      </c>
      <c r="D84" s="31">
        <v>1050</v>
      </c>
      <c r="E84" s="31">
        <f t="shared" si="17"/>
        <v>150</v>
      </c>
      <c r="F84" s="64">
        <f t="shared" si="18"/>
        <v>16.666666666666664</v>
      </c>
      <c r="G84" s="33">
        <f>2.9*80*1.15*1*1.01*0.8</f>
        <v>215.57439999999997</v>
      </c>
      <c r="H84" s="33">
        <f>2.8*80*1.15*1*1.01*0.85</f>
        <v>221.14959999999999</v>
      </c>
      <c r="I84" s="64">
        <f t="shared" si="19"/>
        <v>5.5752000000000237</v>
      </c>
      <c r="J84" s="34">
        <f t="shared" si="20"/>
        <v>2.5862068965517357</v>
      </c>
    </row>
    <row r="85" spans="1:10" s="68" customFormat="1" x14ac:dyDescent="0.3">
      <c r="A85" s="59" t="s">
        <v>89</v>
      </c>
      <c r="B85" s="60">
        <v>50000</v>
      </c>
      <c r="C85" s="36">
        <v>600</v>
      </c>
      <c r="D85" s="36">
        <v>800</v>
      </c>
      <c r="E85" s="36">
        <f t="shared" si="17"/>
        <v>200</v>
      </c>
      <c r="F85" s="61">
        <f t="shared" si="18"/>
        <v>33.333333333333329</v>
      </c>
      <c r="G85" s="38">
        <f>2.8*80*1.15*1*1.01*0.7</f>
        <v>182.12319999999997</v>
      </c>
      <c r="H85" s="38">
        <f>2*80*1.15*1*1.01*0.7</f>
        <v>130.08799999999999</v>
      </c>
      <c r="I85" s="61">
        <f t="shared" si="19"/>
        <v>-52.035199999999975</v>
      </c>
      <c r="J85" s="39">
        <f t="shared" si="20"/>
        <v>-28.571428571428566</v>
      </c>
    </row>
    <row r="86" spans="1:10" s="69" customFormat="1" x14ac:dyDescent="0.3">
      <c r="A86" s="59" t="s">
        <v>90</v>
      </c>
      <c r="B86" s="60">
        <v>70000</v>
      </c>
      <c r="C86" s="36">
        <v>650</v>
      </c>
      <c r="D86" s="36">
        <v>700</v>
      </c>
      <c r="E86" s="36">
        <f t="shared" si="17"/>
        <v>50</v>
      </c>
      <c r="F86" s="61">
        <f t="shared" si="18"/>
        <v>7.6923076923076925</v>
      </c>
      <c r="G86" s="38">
        <f>2.8*80*1.15*1*1.01*0.8</f>
        <v>208.14080000000001</v>
      </c>
      <c r="H86" s="38">
        <f>2*80*1.15*1*1.01*0.7</f>
        <v>130.08799999999999</v>
      </c>
      <c r="I86" s="61">
        <f t="shared" si="19"/>
        <v>-78.052800000000019</v>
      </c>
      <c r="J86" s="39">
        <f t="shared" si="20"/>
        <v>-37.500000000000007</v>
      </c>
    </row>
    <row r="87" spans="1:10" s="69" customFormat="1" x14ac:dyDescent="0.3">
      <c r="A87" s="8" t="s">
        <v>93</v>
      </c>
      <c r="B87" s="5">
        <v>500000</v>
      </c>
      <c r="C87" s="9">
        <v>1000</v>
      </c>
      <c r="D87" s="9">
        <v>1300</v>
      </c>
      <c r="E87" s="9">
        <f t="shared" si="17"/>
        <v>300</v>
      </c>
      <c r="F87" s="10">
        <f t="shared" si="18"/>
        <v>30</v>
      </c>
      <c r="G87" s="14">
        <f>2.9*80*1.15*1*1.01*0.8</f>
        <v>215.57439999999997</v>
      </c>
      <c r="H87" s="14">
        <f>2.8*80*1.15*1*1.01</f>
        <v>260.17599999999999</v>
      </c>
      <c r="I87" s="10">
        <f t="shared" si="19"/>
        <v>44.601600000000019</v>
      </c>
      <c r="J87" s="20">
        <f t="shared" si="20"/>
        <v>20.689655172413804</v>
      </c>
    </row>
    <row r="88" spans="1:10" s="69" customFormat="1" x14ac:dyDescent="0.3">
      <c r="A88" s="59" t="s">
        <v>91</v>
      </c>
      <c r="B88" s="60">
        <v>150000</v>
      </c>
      <c r="C88" s="36">
        <v>800</v>
      </c>
      <c r="D88" s="36">
        <v>1000</v>
      </c>
      <c r="E88" s="36">
        <f t="shared" si="17"/>
        <v>200</v>
      </c>
      <c r="F88" s="61">
        <f t="shared" si="18"/>
        <v>25</v>
      </c>
      <c r="G88" s="38">
        <f>2.9*80*1.15*1*1.01*0.8</f>
        <v>215.57439999999997</v>
      </c>
      <c r="H88" s="38">
        <f>2*80*1.15*1*1.01*0.75</f>
        <v>139.38</v>
      </c>
      <c r="I88" s="61">
        <f t="shared" si="19"/>
        <v>-76.194399999999973</v>
      </c>
      <c r="J88" s="39">
        <f t="shared" si="20"/>
        <v>-35.34482758620689</v>
      </c>
    </row>
    <row r="89" spans="1:10" s="69" customFormat="1" x14ac:dyDescent="0.3">
      <c r="A89" s="8" t="s">
        <v>92</v>
      </c>
      <c r="B89" s="5">
        <v>200000</v>
      </c>
      <c r="C89" s="9">
        <v>700</v>
      </c>
      <c r="D89" s="9">
        <v>850</v>
      </c>
      <c r="E89" s="9">
        <f t="shared" si="17"/>
        <v>150</v>
      </c>
      <c r="F89" s="10">
        <f t="shared" si="18"/>
        <v>21.428571428571427</v>
      </c>
      <c r="G89" s="14">
        <f>2.8*80*1.15*1*1.01*0.8</f>
        <v>208.14080000000001</v>
      </c>
      <c r="H89" s="14">
        <f>2.8*80*1.15*1*1.01*0.8</f>
        <v>208.14080000000001</v>
      </c>
      <c r="I89" s="10">
        <f t="shared" si="19"/>
        <v>0</v>
      </c>
      <c r="J89" s="20">
        <f t="shared" si="20"/>
        <v>0</v>
      </c>
    </row>
    <row r="90" spans="1:10" s="69" customFormat="1" x14ac:dyDescent="0.3">
      <c r="A90" s="59" t="s">
        <v>96</v>
      </c>
      <c r="B90" s="60">
        <v>200000</v>
      </c>
      <c r="C90" s="36">
        <v>900</v>
      </c>
      <c r="D90" s="36">
        <v>1300</v>
      </c>
      <c r="E90" s="36">
        <f t="shared" si="17"/>
        <v>400</v>
      </c>
      <c r="F90" s="61">
        <f t="shared" si="18"/>
        <v>44.444444444444443</v>
      </c>
      <c r="G90" s="38">
        <f>2.9*80*1.15*1*1.01*0.8</f>
        <v>215.57439999999997</v>
      </c>
      <c r="H90" s="38">
        <f>2.8*80*1.15*1*1.01*0.8</f>
        <v>208.14080000000001</v>
      </c>
      <c r="I90" s="61">
        <f t="shared" si="19"/>
        <v>-7.4335999999999558</v>
      </c>
      <c r="J90" s="39">
        <f t="shared" si="20"/>
        <v>-3.4482758620689453</v>
      </c>
    </row>
    <row r="91" spans="1:10" s="69" customFormat="1" x14ac:dyDescent="0.3">
      <c r="A91" s="8" t="s">
        <v>94</v>
      </c>
      <c r="B91" s="5">
        <v>250000</v>
      </c>
      <c r="C91" s="9">
        <v>650</v>
      </c>
      <c r="D91" s="9">
        <v>850</v>
      </c>
      <c r="E91" s="9">
        <f t="shared" si="17"/>
        <v>200</v>
      </c>
      <c r="F91" s="10">
        <f t="shared" si="18"/>
        <v>30.76923076923077</v>
      </c>
      <c r="G91" s="14">
        <f>2.8*80*1.15*1*1.01*0.8</f>
        <v>208.14080000000001</v>
      </c>
      <c r="H91" s="14">
        <f>2.8*80*1.15*1*1.01*0.8</f>
        <v>208.14080000000001</v>
      </c>
      <c r="I91" s="10">
        <f t="shared" si="19"/>
        <v>0</v>
      </c>
      <c r="J91" s="20">
        <f t="shared" si="20"/>
        <v>0</v>
      </c>
    </row>
    <row r="92" spans="1:10" s="68" customFormat="1" x14ac:dyDescent="0.3">
      <c r="A92" s="59" t="s">
        <v>97</v>
      </c>
      <c r="B92" s="60">
        <v>70000</v>
      </c>
      <c r="C92" s="36">
        <v>700</v>
      </c>
      <c r="D92" s="36">
        <v>750</v>
      </c>
      <c r="E92" s="36">
        <f t="shared" si="17"/>
        <v>50</v>
      </c>
      <c r="F92" s="61">
        <f t="shared" si="18"/>
        <v>7.1428571428571423</v>
      </c>
      <c r="G92" s="38">
        <f>2.8*80*1.15*1*1.01*0.73</f>
        <v>189.92847999999998</v>
      </c>
      <c r="H92" s="38">
        <f>2*80*1.15*1*1.01*0.7</f>
        <v>130.08799999999999</v>
      </c>
      <c r="I92" s="61">
        <f t="shared" si="19"/>
        <v>-59.840479999999985</v>
      </c>
      <c r="J92" s="39">
        <f t="shared" si="20"/>
        <v>-31.506849315068493</v>
      </c>
    </row>
    <row r="93" spans="1:10" s="68" customFormat="1" x14ac:dyDescent="0.3">
      <c r="A93" s="62" t="s">
        <v>95</v>
      </c>
      <c r="B93" s="63">
        <v>300000</v>
      </c>
      <c r="C93" s="31">
        <v>700</v>
      </c>
      <c r="D93" s="31">
        <v>1100</v>
      </c>
      <c r="E93" s="31">
        <f t="shared" si="17"/>
        <v>400</v>
      </c>
      <c r="F93" s="64">
        <f t="shared" si="18"/>
        <v>57.142857142857139</v>
      </c>
      <c r="G93" s="33">
        <f>2.8*80*1.15*1*1.01*0.8</f>
        <v>208.14080000000001</v>
      </c>
      <c r="H93" s="33">
        <f>2.8*80*1.15*1*1.01*0.85</f>
        <v>221.14959999999999</v>
      </c>
      <c r="I93" s="64">
        <f t="shared" si="19"/>
        <v>13.008799999999979</v>
      </c>
      <c r="J93" s="34">
        <f t="shared" si="20"/>
        <v>6.2499999999999893</v>
      </c>
    </row>
    <row r="94" spans="1:10" s="69" customFormat="1" x14ac:dyDescent="0.3">
      <c r="A94" s="70" t="s">
        <v>87</v>
      </c>
      <c r="B94" s="71">
        <v>100000</v>
      </c>
      <c r="C94" s="72">
        <v>750</v>
      </c>
      <c r="D94" s="72">
        <v>1100</v>
      </c>
      <c r="E94" s="72">
        <f t="shared" si="17"/>
        <v>350</v>
      </c>
      <c r="F94" s="73">
        <f t="shared" si="18"/>
        <v>46.666666666666664</v>
      </c>
      <c r="G94" s="38">
        <f>2.8*80*1.15*1*1.01*0.8</f>
        <v>208.14080000000001</v>
      </c>
      <c r="H94" s="38">
        <f>2.8*80*1.15*1*1.01*0.7</f>
        <v>182.12319999999997</v>
      </c>
      <c r="I94" s="61">
        <f t="shared" si="19"/>
        <v>-26.017600000000044</v>
      </c>
      <c r="J94" s="39">
        <f t="shared" si="20"/>
        <v>-12.50000000000002</v>
      </c>
    </row>
    <row r="95" spans="1:10" ht="15" thickBot="1" x14ac:dyDescent="0.35">
      <c r="A95" s="79" t="s">
        <v>98</v>
      </c>
      <c r="B95" s="80">
        <v>50000</v>
      </c>
      <c r="C95" s="81">
        <v>800</v>
      </c>
      <c r="D95" s="81">
        <v>1150</v>
      </c>
      <c r="E95" s="81">
        <f t="shared" si="17"/>
        <v>350</v>
      </c>
      <c r="F95" s="82">
        <f t="shared" si="18"/>
        <v>43.75</v>
      </c>
      <c r="G95" s="83">
        <f>2.9*80*1.15*1*1.01*0.7</f>
        <v>188.62759999999997</v>
      </c>
      <c r="H95" s="83">
        <f>2.8*80*1.15*1*1.01*0.7</f>
        <v>182.12319999999997</v>
      </c>
      <c r="I95" s="82">
        <f t="shared" si="19"/>
        <v>-6.504400000000004</v>
      </c>
      <c r="J95" s="84">
        <f t="shared" si="20"/>
        <v>-3.4482758620689684</v>
      </c>
    </row>
    <row r="96" spans="1:10" ht="15" thickBot="1" x14ac:dyDescent="0.35">
      <c r="A96" s="28"/>
      <c r="B96" s="28"/>
      <c r="C96" s="28"/>
      <c r="D96" s="28"/>
      <c r="E96" s="28"/>
      <c r="F96" s="28"/>
      <c r="G96" s="28"/>
      <c r="H96" s="28"/>
      <c r="I96" s="28"/>
      <c r="J96" s="28"/>
    </row>
    <row r="97" spans="1:10" ht="15" thickBot="1" x14ac:dyDescent="0.35">
      <c r="A97" s="89" t="s">
        <v>66</v>
      </c>
      <c r="B97" s="90"/>
      <c r="C97" s="90"/>
      <c r="D97" s="90"/>
      <c r="E97" s="90"/>
      <c r="F97" s="90"/>
      <c r="G97" s="90"/>
      <c r="H97" s="90"/>
      <c r="I97" s="90"/>
      <c r="J97" s="91"/>
    </row>
    <row r="98" spans="1:10" s="69" customFormat="1" x14ac:dyDescent="0.3">
      <c r="A98" s="74" t="s">
        <v>126</v>
      </c>
      <c r="B98" s="75">
        <v>70000</v>
      </c>
      <c r="C98" s="41">
        <v>900</v>
      </c>
      <c r="D98" s="41">
        <v>1150</v>
      </c>
      <c r="E98" s="41">
        <f t="shared" ref="E98" si="21">D98-C98</f>
        <v>250</v>
      </c>
      <c r="F98" s="76">
        <f t="shared" ref="F98" si="22">E98/C98*100</f>
        <v>27.777777777777779</v>
      </c>
      <c r="G98" s="43">
        <f>2.9*80*1.15*1*1.01*0.73</f>
        <v>196.71163999999996</v>
      </c>
      <c r="H98" s="43">
        <f>2.8*80*1.15*1*1.01*0.7</f>
        <v>182.12319999999997</v>
      </c>
      <c r="I98" s="76">
        <f t="shared" ref="I98" si="23">H98-G98</f>
        <v>-14.588439999999991</v>
      </c>
      <c r="J98" s="44">
        <f t="shared" ref="J98" si="24">I98/G98*100</f>
        <v>-7.4161549362305124</v>
      </c>
    </row>
    <row r="99" spans="1:10" s="69" customFormat="1" x14ac:dyDescent="0.3">
      <c r="A99" s="59" t="s">
        <v>124</v>
      </c>
      <c r="B99" s="60">
        <v>2000000</v>
      </c>
      <c r="C99" s="36">
        <v>1700</v>
      </c>
      <c r="D99" s="36">
        <v>1850</v>
      </c>
      <c r="E99" s="36">
        <f t="shared" ref="E99:E127" si="25">D99-C99</f>
        <v>150</v>
      </c>
      <c r="F99" s="61">
        <f t="shared" ref="F99:F127" si="26">E99/C99*100</f>
        <v>8.8235294117647065</v>
      </c>
      <c r="G99" s="38">
        <f>4.5*80*1.15*1*1.01*0.9</f>
        <v>376.32599999999996</v>
      </c>
      <c r="H99" s="38">
        <f>3.7*80*1.15*1*1.01</f>
        <v>343.80399999999997</v>
      </c>
      <c r="I99" s="61">
        <f t="shared" ref="I99:I127" si="27">H99-G99</f>
        <v>-32.521999999999991</v>
      </c>
      <c r="J99" s="39">
        <f t="shared" ref="J99:J127" si="28">I99/G99*100</f>
        <v>-8.6419753086419728</v>
      </c>
    </row>
    <row r="100" spans="1:10" s="69" customFormat="1" x14ac:dyDescent="0.3">
      <c r="A100" s="59" t="s">
        <v>127</v>
      </c>
      <c r="B100" s="60">
        <v>70000</v>
      </c>
      <c r="C100" s="36">
        <v>950</v>
      </c>
      <c r="D100" s="36">
        <v>1450</v>
      </c>
      <c r="E100" s="36">
        <f t="shared" si="25"/>
        <v>500</v>
      </c>
      <c r="F100" s="61">
        <f t="shared" si="26"/>
        <v>52.631578947368418</v>
      </c>
      <c r="G100" s="38">
        <f>2.9*80*1.15*1*1.01*0.73</f>
        <v>196.71163999999996</v>
      </c>
      <c r="H100" s="38">
        <f>2.8*80*1.15*1*1.01*0.7</f>
        <v>182.12319999999997</v>
      </c>
      <c r="I100" s="61">
        <f t="shared" si="27"/>
        <v>-14.588439999999991</v>
      </c>
      <c r="J100" s="39">
        <f t="shared" si="28"/>
        <v>-7.4161549362305124</v>
      </c>
    </row>
    <row r="101" spans="1:10" s="69" customFormat="1" x14ac:dyDescent="0.3">
      <c r="A101" s="59" t="s">
        <v>125</v>
      </c>
      <c r="B101" s="60">
        <v>200000</v>
      </c>
      <c r="C101" s="36">
        <v>1000</v>
      </c>
      <c r="D101" s="36">
        <v>1050</v>
      </c>
      <c r="E101" s="36">
        <f t="shared" si="25"/>
        <v>50</v>
      </c>
      <c r="F101" s="61">
        <f t="shared" si="26"/>
        <v>5</v>
      </c>
      <c r="G101" s="38">
        <f>2.9*80*1.15*1*1.01*0.8</f>
        <v>215.57439999999997</v>
      </c>
      <c r="H101" s="38">
        <f>2.8*80*1.15*1*1.01*0.8</f>
        <v>208.14080000000001</v>
      </c>
      <c r="I101" s="61">
        <f t="shared" si="27"/>
        <v>-7.4335999999999558</v>
      </c>
      <c r="J101" s="39">
        <f t="shared" si="28"/>
        <v>-3.4482758620689453</v>
      </c>
    </row>
    <row r="102" spans="1:10" s="69" customFormat="1" x14ac:dyDescent="0.3">
      <c r="A102" s="59" t="s">
        <v>128</v>
      </c>
      <c r="B102" s="60">
        <v>200000</v>
      </c>
      <c r="C102" s="36">
        <v>2300</v>
      </c>
      <c r="D102" s="36">
        <v>2600</v>
      </c>
      <c r="E102" s="36">
        <f t="shared" si="25"/>
        <v>300</v>
      </c>
      <c r="F102" s="61">
        <f t="shared" si="26"/>
        <v>13.043478260869565</v>
      </c>
      <c r="G102" s="38">
        <f>6*80*1.15*1*1.01*0.8</f>
        <v>446.01600000000002</v>
      </c>
      <c r="H102" s="38">
        <f>4.5*80*1.15*1*1.01*0.8</f>
        <v>334.51199999999994</v>
      </c>
      <c r="I102" s="61">
        <f t="shared" si="27"/>
        <v>-111.50400000000008</v>
      </c>
      <c r="J102" s="39">
        <f t="shared" si="28"/>
        <v>-25.000000000000018</v>
      </c>
    </row>
    <row r="103" spans="1:10" s="69" customFormat="1" x14ac:dyDescent="0.3">
      <c r="A103" s="59" t="s">
        <v>129</v>
      </c>
      <c r="B103" s="60">
        <v>250000</v>
      </c>
      <c r="C103" s="36">
        <v>1550</v>
      </c>
      <c r="D103" s="36">
        <v>2400</v>
      </c>
      <c r="E103" s="36">
        <f t="shared" si="25"/>
        <v>850</v>
      </c>
      <c r="F103" s="61">
        <f t="shared" si="26"/>
        <v>54.838709677419352</v>
      </c>
      <c r="G103" s="38">
        <f>4.5*80*1.15*1*1.01*0.8</f>
        <v>334.51199999999994</v>
      </c>
      <c r="H103" s="38">
        <f>3.7*80*1.15*1*1.01*0.8</f>
        <v>275.04320000000001</v>
      </c>
      <c r="I103" s="61">
        <f t="shared" si="27"/>
        <v>-59.468799999999931</v>
      </c>
      <c r="J103" s="39">
        <f t="shared" si="28"/>
        <v>-17.777777777777757</v>
      </c>
    </row>
    <row r="104" spans="1:10" s="68" customFormat="1" x14ac:dyDescent="0.3">
      <c r="A104" s="62" t="s">
        <v>130</v>
      </c>
      <c r="B104" s="63">
        <v>300000</v>
      </c>
      <c r="C104" s="31">
        <v>3150</v>
      </c>
      <c r="D104" s="31">
        <v>4100</v>
      </c>
      <c r="E104" s="31">
        <f t="shared" si="25"/>
        <v>950</v>
      </c>
      <c r="F104" s="64">
        <f t="shared" si="26"/>
        <v>30.158730158730158</v>
      </c>
      <c r="G104" s="33">
        <f>9.2*80*1.15*1*1.01*0.8</f>
        <v>683.89120000000003</v>
      </c>
      <c r="H104" s="33">
        <f>11.1*80*1.15*1*1.01</f>
        <v>1031.412</v>
      </c>
      <c r="I104" s="64">
        <f t="shared" si="27"/>
        <v>347.52080000000001</v>
      </c>
      <c r="J104" s="34">
        <f t="shared" si="28"/>
        <v>50.815217391304344</v>
      </c>
    </row>
    <row r="105" spans="1:10" s="69" customFormat="1" x14ac:dyDescent="0.3">
      <c r="A105" s="59" t="s">
        <v>131</v>
      </c>
      <c r="B105" s="60">
        <v>500000</v>
      </c>
      <c r="C105" s="36">
        <v>1100</v>
      </c>
      <c r="D105" s="36">
        <v>1350</v>
      </c>
      <c r="E105" s="36">
        <f t="shared" si="25"/>
        <v>250</v>
      </c>
      <c r="F105" s="61">
        <f t="shared" si="26"/>
        <v>22.727272727272727</v>
      </c>
      <c r="G105" s="38">
        <f>3.7*80*1.15*1*1.01*0.8</f>
        <v>275.04320000000001</v>
      </c>
      <c r="H105" s="38">
        <f>2.8*80*1.15*1*1.01</f>
        <v>260.17599999999999</v>
      </c>
      <c r="I105" s="61">
        <f t="shared" si="27"/>
        <v>-14.867200000000025</v>
      </c>
      <c r="J105" s="39">
        <f t="shared" si="28"/>
        <v>-5.4054054054054141</v>
      </c>
    </row>
    <row r="106" spans="1:10" s="69" customFormat="1" x14ac:dyDescent="0.3">
      <c r="A106" s="59" t="s">
        <v>132</v>
      </c>
      <c r="B106" s="60">
        <v>1000000</v>
      </c>
      <c r="C106" s="36">
        <v>1100</v>
      </c>
      <c r="D106" s="36">
        <v>1250</v>
      </c>
      <c r="E106" s="36">
        <f t="shared" si="25"/>
        <v>150</v>
      </c>
      <c r="F106" s="61">
        <f t="shared" si="26"/>
        <v>13.636363636363635</v>
      </c>
      <c r="G106" s="38">
        <f>3.7*80*1.15*1*1.01*0.8</f>
        <v>275.04320000000001</v>
      </c>
      <c r="H106" s="38">
        <f>2.8*80*1.15*1*1.01</f>
        <v>260.17599999999999</v>
      </c>
      <c r="I106" s="61">
        <f t="shared" si="27"/>
        <v>-14.867200000000025</v>
      </c>
      <c r="J106" s="39">
        <f t="shared" si="28"/>
        <v>-5.4054054054054141</v>
      </c>
    </row>
    <row r="107" spans="1:10" x14ac:dyDescent="0.3">
      <c r="A107" s="8" t="s">
        <v>133</v>
      </c>
      <c r="B107" s="5">
        <v>50000</v>
      </c>
      <c r="C107" s="9">
        <v>700</v>
      </c>
      <c r="D107" s="9">
        <v>950</v>
      </c>
      <c r="E107" s="9">
        <f t="shared" si="25"/>
        <v>250</v>
      </c>
      <c r="F107" s="10">
        <f t="shared" si="26"/>
        <v>35.714285714285715</v>
      </c>
      <c r="G107" s="14">
        <f>2.8*80*1.15*1*1.01*0.7</f>
        <v>182.12319999999997</v>
      </c>
      <c r="H107" s="14">
        <f>2.8*80*1.15*1*1.01*0.7</f>
        <v>182.12319999999997</v>
      </c>
      <c r="I107" s="10">
        <f t="shared" si="27"/>
        <v>0</v>
      </c>
      <c r="J107" s="20">
        <f t="shared" si="28"/>
        <v>0</v>
      </c>
    </row>
    <row r="108" spans="1:10" s="69" customFormat="1" x14ac:dyDescent="0.3">
      <c r="A108" s="59" t="s">
        <v>134</v>
      </c>
      <c r="B108" s="60">
        <v>2000000</v>
      </c>
      <c r="C108" s="36">
        <v>1350</v>
      </c>
      <c r="D108" s="36">
        <v>1450</v>
      </c>
      <c r="E108" s="36">
        <f t="shared" si="25"/>
        <v>100</v>
      </c>
      <c r="F108" s="61">
        <f t="shared" si="26"/>
        <v>7.4074074074074066</v>
      </c>
      <c r="G108" s="38">
        <f>3.7*80*1.15*1*1.01*0.9</f>
        <v>309.42359999999996</v>
      </c>
      <c r="H108" s="38">
        <f>2.8*80*1.15*1*1.01</f>
        <v>260.17599999999999</v>
      </c>
      <c r="I108" s="61">
        <f t="shared" si="27"/>
        <v>-49.247599999999977</v>
      </c>
      <c r="J108" s="39">
        <f t="shared" si="28"/>
        <v>-15.91591591591591</v>
      </c>
    </row>
    <row r="109" spans="1:10" s="69" customFormat="1" x14ac:dyDescent="0.3">
      <c r="A109" s="59" t="s">
        <v>135</v>
      </c>
      <c r="B109" s="60">
        <v>5000000</v>
      </c>
      <c r="C109" s="36">
        <v>1650</v>
      </c>
      <c r="D109" s="36">
        <v>1750</v>
      </c>
      <c r="E109" s="36">
        <f t="shared" si="25"/>
        <v>100</v>
      </c>
      <c r="F109" s="61">
        <f t="shared" si="26"/>
        <v>6.0606060606060606</v>
      </c>
      <c r="G109" s="38">
        <f>4.5*80*1.15*1*1.01*0.9</f>
        <v>376.32599999999996</v>
      </c>
      <c r="H109" s="38">
        <f>3.7*80*1.15*1*1.01</f>
        <v>343.80399999999997</v>
      </c>
      <c r="I109" s="61">
        <f t="shared" si="27"/>
        <v>-32.521999999999991</v>
      </c>
      <c r="J109" s="39">
        <f t="shared" si="28"/>
        <v>-8.6419753086419728</v>
      </c>
    </row>
    <row r="110" spans="1:10" ht="13.8" customHeight="1" x14ac:dyDescent="0.3">
      <c r="A110" s="8" t="s">
        <v>145</v>
      </c>
      <c r="B110" s="5">
        <v>250000</v>
      </c>
      <c r="C110" s="9">
        <v>750</v>
      </c>
      <c r="D110" s="9">
        <v>850</v>
      </c>
      <c r="E110" s="9">
        <f t="shared" si="25"/>
        <v>100</v>
      </c>
      <c r="F110" s="10">
        <f t="shared" si="26"/>
        <v>13.333333333333334</v>
      </c>
      <c r="G110" s="14">
        <f>2.8*80*1.15*1*1.01*0.8</f>
        <v>208.14080000000001</v>
      </c>
      <c r="H110" s="14">
        <f>2.8*80*1.15*1*1.01*0.8</f>
        <v>208.14080000000001</v>
      </c>
      <c r="I110" s="10">
        <f t="shared" si="27"/>
        <v>0</v>
      </c>
      <c r="J110" s="20">
        <f t="shared" si="28"/>
        <v>0</v>
      </c>
    </row>
    <row r="111" spans="1:10" s="69" customFormat="1" ht="30" customHeight="1" x14ac:dyDescent="0.3">
      <c r="A111" s="77" t="s">
        <v>136</v>
      </c>
      <c r="B111" s="60">
        <v>300000</v>
      </c>
      <c r="C111" s="36">
        <v>1150</v>
      </c>
      <c r="D111" s="36">
        <v>1300</v>
      </c>
      <c r="E111" s="36">
        <f t="shared" si="25"/>
        <v>150</v>
      </c>
      <c r="F111" s="61">
        <f t="shared" si="26"/>
        <v>13.043478260869565</v>
      </c>
      <c r="G111" s="38">
        <f>3.7*80*1.15*1*1.01*0.8</f>
        <v>275.04320000000001</v>
      </c>
      <c r="H111" s="38">
        <f>2.8*80*1.15*1*1.01*0.8</f>
        <v>208.14080000000001</v>
      </c>
      <c r="I111" s="61">
        <f t="shared" si="27"/>
        <v>-66.9024</v>
      </c>
      <c r="J111" s="39">
        <f t="shared" si="28"/>
        <v>-24.324324324324323</v>
      </c>
    </row>
    <row r="112" spans="1:10" s="69" customFormat="1" x14ac:dyDescent="0.3">
      <c r="A112" s="77" t="s">
        <v>146</v>
      </c>
      <c r="B112" s="60">
        <v>500000</v>
      </c>
      <c r="C112" s="36">
        <v>750</v>
      </c>
      <c r="D112" s="36">
        <v>1050</v>
      </c>
      <c r="E112" s="36">
        <f t="shared" si="25"/>
        <v>300</v>
      </c>
      <c r="F112" s="61">
        <f t="shared" si="26"/>
        <v>40</v>
      </c>
      <c r="G112" s="38">
        <f>2.8*80*1.15*1*1.01*0.8</f>
        <v>208.14080000000001</v>
      </c>
      <c r="H112" s="38">
        <f>2.8*80*1.15*1*1.01</f>
        <v>260.17599999999999</v>
      </c>
      <c r="I112" s="61">
        <f t="shared" si="27"/>
        <v>52.035199999999975</v>
      </c>
      <c r="J112" s="39">
        <f t="shared" si="28"/>
        <v>24.999999999999986</v>
      </c>
    </row>
    <row r="113" spans="1:10" s="69" customFormat="1" x14ac:dyDescent="0.3">
      <c r="A113" s="59" t="s">
        <v>137</v>
      </c>
      <c r="B113" s="60">
        <v>70000</v>
      </c>
      <c r="C113" s="36">
        <v>1000</v>
      </c>
      <c r="D113" s="36">
        <v>1350</v>
      </c>
      <c r="E113" s="36">
        <f t="shared" si="25"/>
        <v>350</v>
      </c>
      <c r="F113" s="61">
        <f t="shared" si="26"/>
        <v>35</v>
      </c>
      <c r="G113" s="38">
        <f>2.9*80*1.15*1*1.01*0.73</f>
        <v>196.71163999999996</v>
      </c>
      <c r="H113" s="38">
        <f>2.8*80*1.15*1*1.01*0.7</f>
        <v>182.12319999999997</v>
      </c>
      <c r="I113" s="61">
        <f t="shared" si="27"/>
        <v>-14.588439999999991</v>
      </c>
      <c r="J113" s="39">
        <f t="shared" si="28"/>
        <v>-7.4161549362305124</v>
      </c>
    </row>
    <row r="114" spans="1:10" s="69" customFormat="1" x14ac:dyDescent="0.3">
      <c r="A114" s="59" t="s">
        <v>139</v>
      </c>
      <c r="B114" s="60">
        <v>500000</v>
      </c>
      <c r="C114" s="36">
        <v>1100</v>
      </c>
      <c r="D114" s="36">
        <v>1200</v>
      </c>
      <c r="E114" s="36">
        <f t="shared" si="25"/>
        <v>100</v>
      </c>
      <c r="F114" s="61">
        <f t="shared" si="26"/>
        <v>9.0909090909090917</v>
      </c>
      <c r="G114" s="38">
        <f>3.7*80*1.15*1*1.01*0.8</f>
        <v>275.04320000000001</v>
      </c>
      <c r="H114" s="38">
        <f>2.8*80*1.15*1*1.01</f>
        <v>260.17599999999999</v>
      </c>
      <c r="I114" s="61">
        <f t="shared" si="27"/>
        <v>-14.867200000000025</v>
      </c>
      <c r="J114" s="39">
        <f t="shared" si="28"/>
        <v>-5.4054054054054141</v>
      </c>
    </row>
    <row r="115" spans="1:10" s="69" customFormat="1" x14ac:dyDescent="0.3">
      <c r="A115" s="59" t="s">
        <v>138</v>
      </c>
      <c r="B115" s="60">
        <v>70000</v>
      </c>
      <c r="C115" s="36">
        <v>1100</v>
      </c>
      <c r="D115" s="36">
        <v>1150</v>
      </c>
      <c r="E115" s="36">
        <f t="shared" si="25"/>
        <v>50</v>
      </c>
      <c r="F115" s="61">
        <f t="shared" si="26"/>
        <v>4.5454545454545459</v>
      </c>
      <c r="G115" s="38">
        <f>3.7*80*1.15*1*1.01*0.73</f>
        <v>250.97691999999998</v>
      </c>
      <c r="H115" s="38">
        <f>2.8*80*1.15*1*1.01*0.7</f>
        <v>182.12319999999997</v>
      </c>
      <c r="I115" s="61">
        <f t="shared" si="27"/>
        <v>-68.85372000000001</v>
      </c>
      <c r="J115" s="39">
        <f t="shared" si="28"/>
        <v>-27.434283598667164</v>
      </c>
    </row>
    <row r="116" spans="1:10" s="69" customFormat="1" x14ac:dyDescent="0.3">
      <c r="A116" s="59" t="s">
        <v>140</v>
      </c>
      <c r="B116" s="60">
        <v>100000</v>
      </c>
      <c r="C116" s="36">
        <v>850</v>
      </c>
      <c r="D116" s="36">
        <v>1250</v>
      </c>
      <c r="E116" s="36">
        <f t="shared" si="25"/>
        <v>400</v>
      </c>
      <c r="F116" s="61">
        <f t="shared" si="26"/>
        <v>47.058823529411761</v>
      </c>
      <c r="G116" s="38">
        <f>2.9*80*1.15*1*1.01*0.8</f>
        <v>215.57439999999997</v>
      </c>
      <c r="H116" s="38">
        <f>2.8*80*1.15*1*1.01*0.7</f>
        <v>182.12319999999997</v>
      </c>
      <c r="I116" s="61">
        <f t="shared" si="27"/>
        <v>-33.4512</v>
      </c>
      <c r="J116" s="39">
        <f t="shared" si="28"/>
        <v>-15.517241379310349</v>
      </c>
    </row>
    <row r="117" spans="1:10" s="69" customFormat="1" x14ac:dyDescent="0.3">
      <c r="A117" s="59" t="s">
        <v>141</v>
      </c>
      <c r="B117" s="60">
        <v>250000</v>
      </c>
      <c r="C117" s="36">
        <v>850</v>
      </c>
      <c r="D117" s="36">
        <v>950</v>
      </c>
      <c r="E117" s="36">
        <f t="shared" si="25"/>
        <v>100</v>
      </c>
      <c r="F117" s="61">
        <f t="shared" si="26"/>
        <v>11.76470588235294</v>
      </c>
      <c r="G117" s="38">
        <f>2.9*80*1.15*1*1.01*0.8</f>
        <v>215.57439999999997</v>
      </c>
      <c r="H117" s="38">
        <f>2.8*80*1.15*1*1.01*0.8</f>
        <v>208.14080000000001</v>
      </c>
      <c r="I117" s="61">
        <f t="shared" si="27"/>
        <v>-7.4335999999999558</v>
      </c>
      <c r="J117" s="39">
        <f t="shared" si="28"/>
        <v>-3.4482758620689453</v>
      </c>
    </row>
    <row r="118" spans="1:10" s="69" customFormat="1" x14ac:dyDescent="0.3">
      <c r="A118" s="59" t="s">
        <v>142</v>
      </c>
      <c r="B118" s="60">
        <v>300000</v>
      </c>
      <c r="C118" s="36">
        <v>1050</v>
      </c>
      <c r="D118" s="36">
        <v>1300</v>
      </c>
      <c r="E118" s="36">
        <f t="shared" si="25"/>
        <v>250</v>
      </c>
      <c r="F118" s="61">
        <f t="shared" si="26"/>
        <v>23.809523809523807</v>
      </c>
      <c r="G118" s="38">
        <f>2.9*80*1.15*1*1.01*0.8</f>
        <v>215.57439999999997</v>
      </c>
      <c r="H118" s="38">
        <f>2.8*80*1.15*1*1.01*0.8</f>
        <v>208.14080000000001</v>
      </c>
      <c r="I118" s="61">
        <f t="shared" si="27"/>
        <v>-7.4335999999999558</v>
      </c>
      <c r="J118" s="39">
        <f t="shared" si="28"/>
        <v>-3.4482758620689453</v>
      </c>
    </row>
    <row r="119" spans="1:10" s="69" customFormat="1" x14ac:dyDescent="0.3">
      <c r="A119" s="59" t="s">
        <v>153</v>
      </c>
      <c r="B119" s="60">
        <v>70000</v>
      </c>
      <c r="C119" s="36">
        <v>750</v>
      </c>
      <c r="D119" s="36">
        <v>850</v>
      </c>
      <c r="E119" s="36">
        <f t="shared" si="25"/>
        <v>100</v>
      </c>
      <c r="F119" s="61">
        <f t="shared" si="26"/>
        <v>13.333333333333334</v>
      </c>
      <c r="G119" s="38">
        <f>2.8*80*1.15*1*1.01*0.73</f>
        <v>189.92847999999998</v>
      </c>
      <c r="H119" s="38">
        <f>2.8*80*1.15*1*1.01*0.7</f>
        <v>182.12319999999997</v>
      </c>
      <c r="I119" s="61">
        <f t="shared" si="27"/>
        <v>-7.8052800000000104</v>
      </c>
      <c r="J119" s="39">
        <f t="shared" si="28"/>
        <v>-4.1095890410958962</v>
      </c>
    </row>
    <row r="120" spans="1:10" x14ac:dyDescent="0.3">
      <c r="A120" s="8" t="s">
        <v>144</v>
      </c>
      <c r="B120" s="5">
        <v>200000</v>
      </c>
      <c r="C120" s="9">
        <v>1500</v>
      </c>
      <c r="D120" s="9">
        <v>1750</v>
      </c>
      <c r="E120" s="9">
        <f t="shared" si="25"/>
        <v>250</v>
      </c>
      <c r="F120" s="10">
        <f t="shared" si="26"/>
        <v>16.666666666666664</v>
      </c>
      <c r="G120" s="14">
        <f>3.7*80*1.15*1*1.01*0.8</f>
        <v>275.04320000000001</v>
      </c>
      <c r="H120" s="14">
        <f>3.7*80*1.15*1*1.01*0.8</f>
        <v>275.04320000000001</v>
      </c>
      <c r="I120" s="10">
        <f t="shared" si="27"/>
        <v>0</v>
      </c>
      <c r="J120" s="20">
        <f t="shared" si="28"/>
        <v>0</v>
      </c>
    </row>
    <row r="121" spans="1:10" s="68" customFormat="1" x14ac:dyDescent="0.3">
      <c r="A121" s="62" t="s">
        <v>147</v>
      </c>
      <c r="B121" s="63">
        <v>1000000</v>
      </c>
      <c r="C121" s="31">
        <v>950</v>
      </c>
      <c r="D121" s="31">
        <v>1100</v>
      </c>
      <c r="E121" s="31">
        <f t="shared" si="25"/>
        <v>150</v>
      </c>
      <c r="F121" s="64">
        <f t="shared" si="26"/>
        <v>15.789473684210526</v>
      </c>
      <c r="G121" s="33">
        <f>2.9*80*1.15*1*1.01*0.8</f>
        <v>215.57439999999997</v>
      </c>
      <c r="H121" s="33">
        <f>2.8*80*1.15*1*1.01</f>
        <v>260.17599999999999</v>
      </c>
      <c r="I121" s="64">
        <f t="shared" si="27"/>
        <v>44.601600000000019</v>
      </c>
      <c r="J121" s="34">
        <f t="shared" si="28"/>
        <v>20.689655172413804</v>
      </c>
    </row>
    <row r="122" spans="1:10" s="69" customFormat="1" x14ac:dyDescent="0.3">
      <c r="A122" s="59" t="s">
        <v>148</v>
      </c>
      <c r="B122" s="60">
        <v>150000</v>
      </c>
      <c r="C122" s="36">
        <v>1200</v>
      </c>
      <c r="D122" s="36">
        <v>1750</v>
      </c>
      <c r="E122" s="36">
        <f t="shared" si="25"/>
        <v>550</v>
      </c>
      <c r="F122" s="61">
        <f t="shared" si="26"/>
        <v>45.833333333333329</v>
      </c>
      <c r="G122" s="38">
        <f>3.7*80*1.15*1*1.01*0.8</f>
        <v>275.04320000000001</v>
      </c>
      <c r="H122" s="38">
        <f>3.7*80*1.15*1*1.01*0.75</f>
        <v>257.85299999999995</v>
      </c>
      <c r="I122" s="61">
        <f t="shared" si="27"/>
        <v>-17.190200000000061</v>
      </c>
      <c r="J122" s="39">
        <f t="shared" si="28"/>
        <v>-6.2500000000000222</v>
      </c>
    </row>
    <row r="123" spans="1:10" s="69" customFormat="1" x14ac:dyDescent="0.3">
      <c r="A123" s="59" t="s">
        <v>149</v>
      </c>
      <c r="B123" s="60">
        <v>150000</v>
      </c>
      <c r="C123" s="36">
        <v>1200</v>
      </c>
      <c r="D123" s="36">
        <v>1350</v>
      </c>
      <c r="E123" s="36">
        <f t="shared" si="25"/>
        <v>150</v>
      </c>
      <c r="F123" s="61">
        <f t="shared" si="26"/>
        <v>12.5</v>
      </c>
      <c r="G123" s="38">
        <f>3.7*80*1.15*1*1.01*0.8</f>
        <v>275.04320000000001</v>
      </c>
      <c r="H123" s="38">
        <f>2.8*80*1.15*1*1.01*0.75</f>
        <v>195.13200000000001</v>
      </c>
      <c r="I123" s="61">
        <f t="shared" si="27"/>
        <v>-79.911200000000008</v>
      </c>
      <c r="J123" s="39">
        <f t="shared" si="28"/>
        <v>-29.054054054054056</v>
      </c>
    </row>
    <row r="124" spans="1:10" s="69" customFormat="1" x14ac:dyDescent="0.3">
      <c r="A124" s="59" t="s">
        <v>143</v>
      </c>
      <c r="B124" s="60">
        <v>5000000</v>
      </c>
      <c r="C124" s="36">
        <v>1850</v>
      </c>
      <c r="D124" s="36">
        <v>1900</v>
      </c>
      <c r="E124" s="36">
        <f t="shared" si="25"/>
        <v>50</v>
      </c>
      <c r="F124" s="61">
        <f t="shared" si="26"/>
        <v>2.7027027027027026</v>
      </c>
      <c r="G124" s="38">
        <f>4.5*80*1.15*1*1.01*0.9</f>
        <v>376.32599999999996</v>
      </c>
      <c r="H124" s="38">
        <f>3.7*80*1.15*1*1.01</f>
        <v>343.80399999999997</v>
      </c>
      <c r="I124" s="61">
        <f t="shared" si="27"/>
        <v>-32.521999999999991</v>
      </c>
      <c r="J124" s="39">
        <f t="shared" si="28"/>
        <v>-8.6419753086419728</v>
      </c>
    </row>
    <row r="125" spans="1:10" s="69" customFormat="1" x14ac:dyDescent="0.3">
      <c r="A125" s="59" t="s">
        <v>150</v>
      </c>
      <c r="B125" s="60">
        <v>100000</v>
      </c>
      <c r="C125" s="36">
        <v>1250</v>
      </c>
      <c r="D125" s="36">
        <v>1600</v>
      </c>
      <c r="E125" s="36">
        <f t="shared" si="25"/>
        <v>350</v>
      </c>
      <c r="F125" s="61">
        <f t="shared" si="26"/>
        <v>28.000000000000004</v>
      </c>
      <c r="G125" s="38">
        <f>3.7*80*1.15*1*1.01*0.8</f>
        <v>275.04320000000001</v>
      </c>
      <c r="H125" s="38">
        <f>3.7*80*1.15*1*1.01*0.7</f>
        <v>240.66279999999998</v>
      </c>
      <c r="I125" s="61">
        <f t="shared" si="27"/>
        <v>-34.380400000000037</v>
      </c>
      <c r="J125" s="39">
        <f t="shared" si="28"/>
        <v>-12.500000000000014</v>
      </c>
    </row>
    <row r="126" spans="1:10" s="78" customFormat="1" x14ac:dyDescent="0.3">
      <c r="A126" s="59" t="s">
        <v>151</v>
      </c>
      <c r="B126" s="60">
        <v>300000</v>
      </c>
      <c r="C126" s="36">
        <v>1700</v>
      </c>
      <c r="D126" s="36">
        <v>1950</v>
      </c>
      <c r="E126" s="36">
        <f t="shared" si="25"/>
        <v>250</v>
      </c>
      <c r="F126" s="61">
        <f t="shared" si="26"/>
        <v>14.705882352941178</v>
      </c>
      <c r="G126" s="38">
        <f>4.5*80*1.15*1*1.01*0.8</f>
        <v>334.51199999999994</v>
      </c>
      <c r="H126" s="38">
        <f>3.7*80*1.15*1*1.01*0.8</f>
        <v>275.04320000000001</v>
      </c>
      <c r="I126" s="61">
        <f t="shared" si="27"/>
        <v>-59.468799999999931</v>
      </c>
      <c r="J126" s="39">
        <f t="shared" si="28"/>
        <v>-17.777777777777757</v>
      </c>
    </row>
    <row r="127" spans="1:10" s="78" customFormat="1" ht="15" thickBot="1" x14ac:dyDescent="0.35">
      <c r="A127" s="79" t="s">
        <v>152</v>
      </c>
      <c r="B127" s="80">
        <v>500000</v>
      </c>
      <c r="C127" s="81">
        <v>1100</v>
      </c>
      <c r="D127" s="81">
        <v>1350</v>
      </c>
      <c r="E127" s="81">
        <f t="shared" si="25"/>
        <v>250</v>
      </c>
      <c r="F127" s="82">
        <f t="shared" si="26"/>
        <v>22.727272727272727</v>
      </c>
      <c r="G127" s="83">
        <f>3.7*80*1.15*1*1.01*0.8</f>
        <v>275.04320000000001</v>
      </c>
      <c r="H127" s="83">
        <f>2.8*80*1.15*1*1.01</f>
        <v>260.17599999999999</v>
      </c>
      <c r="I127" s="82">
        <f t="shared" si="27"/>
        <v>-14.867200000000025</v>
      </c>
      <c r="J127" s="84">
        <f t="shared" si="28"/>
        <v>-5.4054054054054141</v>
      </c>
    </row>
    <row r="128" spans="1:10" ht="15" thickBot="1" x14ac:dyDescent="0.35">
      <c r="A128" s="28"/>
      <c r="B128" s="28"/>
      <c r="C128" s="28"/>
      <c r="D128" s="28"/>
      <c r="E128" s="28"/>
      <c r="F128" s="28"/>
      <c r="G128" s="28"/>
      <c r="H128" s="28"/>
      <c r="I128" s="28"/>
      <c r="J128" s="28"/>
    </row>
    <row r="129" spans="1:10" ht="15" thickBot="1" x14ac:dyDescent="0.35">
      <c r="A129" s="89" t="s">
        <v>67</v>
      </c>
      <c r="B129" s="90"/>
      <c r="C129" s="90"/>
      <c r="D129" s="90"/>
      <c r="E129" s="90"/>
      <c r="F129" s="90"/>
      <c r="G129" s="90"/>
      <c r="H129" s="90"/>
      <c r="I129" s="90"/>
      <c r="J129" s="91"/>
    </row>
    <row r="130" spans="1:10" s="69" customFormat="1" x14ac:dyDescent="0.3">
      <c r="A130" s="74" t="s">
        <v>99</v>
      </c>
      <c r="B130" s="75">
        <v>50000</v>
      </c>
      <c r="C130" s="41">
        <v>700</v>
      </c>
      <c r="D130" s="41">
        <v>800</v>
      </c>
      <c r="E130" s="41">
        <f t="shared" ref="E130" si="29">D130-C130</f>
        <v>100</v>
      </c>
      <c r="F130" s="76">
        <f t="shared" ref="F130" si="30">E130/C130*100</f>
        <v>14.285714285714285</v>
      </c>
      <c r="G130" s="43">
        <f>2.8*80*1.15*1*1.01*0.7</f>
        <v>182.12319999999997</v>
      </c>
      <c r="H130" s="43">
        <f>2*80*1.15*1*1.01*0.7</f>
        <v>130.08799999999999</v>
      </c>
      <c r="I130" s="76">
        <f t="shared" ref="I130" si="31">H130-G130</f>
        <v>-52.035199999999975</v>
      </c>
      <c r="J130" s="44">
        <f t="shared" ref="J130" si="32">I130/G130*100</f>
        <v>-28.571428571428566</v>
      </c>
    </row>
    <row r="131" spans="1:10" x14ac:dyDescent="0.3">
      <c r="A131" s="8" t="s">
        <v>100</v>
      </c>
      <c r="B131" s="5">
        <v>50000</v>
      </c>
      <c r="C131" s="9">
        <v>700</v>
      </c>
      <c r="D131" s="9">
        <v>900</v>
      </c>
      <c r="E131" s="9">
        <f t="shared" ref="E131:E154" si="33">D131-C131</f>
        <v>200</v>
      </c>
      <c r="F131" s="10">
        <f t="shared" ref="F131:F154" si="34">E131/C131*100</f>
        <v>28.571428571428569</v>
      </c>
      <c r="G131" s="14">
        <f>2.8*80*1.15*1*1.01*0.7</f>
        <v>182.12319999999997</v>
      </c>
      <c r="H131" s="14">
        <f>2.8*80*1.15*1*1.01*0.7</f>
        <v>182.12319999999997</v>
      </c>
      <c r="I131" s="10">
        <f t="shared" ref="I131:I154" si="35">H131-G131</f>
        <v>0</v>
      </c>
      <c r="J131" s="20">
        <f t="shared" ref="J131:J154" si="36">I131/G131*100</f>
        <v>0</v>
      </c>
    </row>
    <row r="132" spans="1:10" s="69" customFormat="1" x14ac:dyDescent="0.3">
      <c r="A132" s="59" t="s">
        <v>101</v>
      </c>
      <c r="B132" s="60">
        <v>150000</v>
      </c>
      <c r="C132" s="36">
        <v>650</v>
      </c>
      <c r="D132" s="36">
        <v>800</v>
      </c>
      <c r="E132" s="36">
        <f t="shared" si="33"/>
        <v>150</v>
      </c>
      <c r="F132" s="61">
        <f t="shared" si="34"/>
        <v>23.076923076923077</v>
      </c>
      <c r="G132" s="38">
        <f>2.8*80*1.15*1*1.01*0.8</f>
        <v>208.14080000000001</v>
      </c>
      <c r="H132" s="38">
        <f>2*80*1.15*1*1.01*0.75</f>
        <v>139.38</v>
      </c>
      <c r="I132" s="61">
        <f t="shared" si="35"/>
        <v>-68.760800000000017</v>
      </c>
      <c r="J132" s="39">
        <f t="shared" si="36"/>
        <v>-33.035714285714292</v>
      </c>
    </row>
    <row r="133" spans="1:10" s="69" customFormat="1" x14ac:dyDescent="0.3">
      <c r="A133" s="59" t="s">
        <v>102</v>
      </c>
      <c r="B133" s="60">
        <v>500000</v>
      </c>
      <c r="C133" s="36">
        <v>750</v>
      </c>
      <c r="D133" s="36">
        <v>800</v>
      </c>
      <c r="E133" s="36">
        <f t="shared" si="33"/>
        <v>50</v>
      </c>
      <c r="F133" s="61">
        <f t="shared" si="34"/>
        <v>6.666666666666667</v>
      </c>
      <c r="G133" s="38">
        <f>2.8*80*1.15*1*1.01*0.8</f>
        <v>208.14080000000001</v>
      </c>
      <c r="H133" s="38">
        <f>2*80*1.15*1*1.01</f>
        <v>185.84</v>
      </c>
      <c r="I133" s="61">
        <f t="shared" si="35"/>
        <v>-22.30080000000001</v>
      </c>
      <c r="J133" s="39">
        <f t="shared" si="36"/>
        <v>-10.714285714285717</v>
      </c>
    </row>
    <row r="134" spans="1:10" s="69" customFormat="1" x14ac:dyDescent="0.3">
      <c r="A134" s="59" t="s">
        <v>103</v>
      </c>
      <c r="B134" s="60">
        <v>70000</v>
      </c>
      <c r="C134" s="36">
        <v>1050</v>
      </c>
      <c r="D134" s="36">
        <v>1150</v>
      </c>
      <c r="E134" s="36">
        <f t="shared" si="33"/>
        <v>100</v>
      </c>
      <c r="F134" s="61">
        <f t="shared" si="34"/>
        <v>9.5238095238095237</v>
      </c>
      <c r="G134" s="38">
        <f>2.9*80*1.15*1*1.01*0.73</f>
        <v>196.71163999999996</v>
      </c>
      <c r="H134" s="38">
        <f>2.8*80*1.15*1*1.01*0.7</f>
        <v>182.12319999999997</v>
      </c>
      <c r="I134" s="61">
        <f t="shared" si="35"/>
        <v>-14.588439999999991</v>
      </c>
      <c r="J134" s="39">
        <f t="shared" si="36"/>
        <v>-7.4161549362305124</v>
      </c>
    </row>
    <row r="135" spans="1:10" s="69" customFormat="1" x14ac:dyDescent="0.3">
      <c r="A135" s="77" t="s">
        <v>104</v>
      </c>
      <c r="B135" s="60">
        <v>1000000</v>
      </c>
      <c r="C135" s="36">
        <v>1200</v>
      </c>
      <c r="D135" s="36">
        <v>1300</v>
      </c>
      <c r="E135" s="36">
        <f t="shared" si="33"/>
        <v>100</v>
      </c>
      <c r="F135" s="61">
        <f t="shared" si="34"/>
        <v>8.3333333333333321</v>
      </c>
      <c r="G135" s="38">
        <f>3.7*80*1.15*1*1.01*0.8</f>
        <v>275.04320000000001</v>
      </c>
      <c r="H135" s="38">
        <f>2.8*80*1.15*1*1.01</f>
        <v>260.17599999999999</v>
      </c>
      <c r="I135" s="61">
        <f t="shared" si="35"/>
        <v>-14.867200000000025</v>
      </c>
      <c r="J135" s="39">
        <f t="shared" si="36"/>
        <v>-5.4054054054054141</v>
      </c>
    </row>
    <row r="136" spans="1:10" s="69" customFormat="1" x14ac:dyDescent="0.3">
      <c r="A136" s="77" t="s">
        <v>105</v>
      </c>
      <c r="B136" s="60">
        <v>250000</v>
      </c>
      <c r="C136" s="36">
        <v>1050</v>
      </c>
      <c r="D136" s="36">
        <v>1150</v>
      </c>
      <c r="E136" s="36">
        <f t="shared" si="33"/>
        <v>100</v>
      </c>
      <c r="F136" s="61">
        <f t="shared" si="34"/>
        <v>9.5238095238095237</v>
      </c>
      <c r="G136" s="38">
        <f>2.9*80*1.15*1*1.01*0.8</f>
        <v>215.57439999999997</v>
      </c>
      <c r="H136" s="38">
        <f>2.8*80*1.15*1*1.01*0.8</f>
        <v>208.14080000000001</v>
      </c>
      <c r="I136" s="61">
        <f t="shared" si="35"/>
        <v>-7.4335999999999558</v>
      </c>
      <c r="J136" s="39">
        <f t="shared" si="36"/>
        <v>-3.4482758620689453</v>
      </c>
    </row>
    <row r="137" spans="1:10" s="69" customFormat="1" x14ac:dyDescent="0.3">
      <c r="A137" s="77" t="s">
        <v>106</v>
      </c>
      <c r="B137" s="60">
        <v>70000</v>
      </c>
      <c r="C137" s="36">
        <v>1050</v>
      </c>
      <c r="D137" s="36">
        <v>1050</v>
      </c>
      <c r="E137" s="36">
        <f t="shared" si="33"/>
        <v>0</v>
      </c>
      <c r="F137" s="61">
        <f t="shared" si="34"/>
        <v>0</v>
      </c>
      <c r="G137" s="38">
        <f>2.9*80*1.15*1*1.01*0.8*0.73</f>
        <v>157.36931199999998</v>
      </c>
      <c r="H137" s="38">
        <f>2*80*1.15*1*1.01*0.7</f>
        <v>130.08799999999999</v>
      </c>
      <c r="I137" s="61">
        <f t="shared" si="35"/>
        <v>-27.281311999999986</v>
      </c>
      <c r="J137" s="39">
        <f t="shared" si="36"/>
        <v>-17.33585262163438</v>
      </c>
    </row>
    <row r="138" spans="1:10" s="69" customFormat="1" x14ac:dyDescent="0.3">
      <c r="A138" s="77" t="s">
        <v>107</v>
      </c>
      <c r="B138" s="60">
        <v>100000</v>
      </c>
      <c r="C138" s="36">
        <v>1250</v>
      </c>
      <c r="D138" s="36">
        <v>1300</v>
      </c>
      <c r="E138" s="36">
        <f t="shared" si="33"/>
        <v>50</v>
      </c>
      <c r="F138" s="61">
        <f t="shared" si="34"/>
        <v>4</v>
      </c>
      <c r="G138" s="38">
        <f>3.7*80*1.15*1*1.01*0.8</f>
        <v>275.04320000000001</v>
      </c>
      <c r="H138" s="38">
        <f>2.8*80*1.15*1*1.01*0.7</f>
        <v>182.12319999999997</v>
      </c>
      <c r="I138" s="61">
        <f t="shared" si="35"/>
        <v>-92.920000000000044</v>
      </c>
      <c r="J138" s="39">
        <f t="shared" si="36"/>
        <v>-33.783783783783797</v>
      </c>
    </row>
    <row r="139" spans="1:10" s="69" customFormat="1" x14ac:dyDescent="0.3">
      <c r="A139" s="77" t="s">
        <v>108</v>
      </c>
      <c r="B139" s="60">
        <v>150000</v>
      </c>
      <c r="C139" s="36">
        <v>1250</v>
      </c>
      <c r="D139" s="36">
        <v>1300</v>
      </c>
      <c r="E139" s="36">
        <f t="shared" si="33"/>
        <v>50</v>
      </c>
      <c r="F139" s="61">
        <f t="shared" si="34"/>
        <v>4</v>
      </c>
      <c r="G139" s="38">
        <f>3.7*80*1.15*1*1.01*0.8</f>
        <v>275.04320000000001</v>
      </c>
      <c r="H139" s="38">
        <f>2.8*80*1.15*1*1.01*0.75</f>
        <v>195.13200000000001</v>
      </c>
      <c r="I139" s="61">
        <f t="shared" si="35"/>
        <v>-79.911200000000008</v>
      </c>
      <c r="J139" s="39">
        <f t="shared" si="36"/>
        <v>-29.054054054054056</v>
      </c>
    </row>
    <row r="140" spans="1:10" s="69" customFormat="1" x14ac:dyDescent="0.3">
      <c r="A140" s="77" t="s">
        <v>109</v>
      </c>
      <c r="B140" s="60">
        <v>200000</v>
      </c>
      <c r="C140" s="36">
        <v>1450</v>
      </c>
      <c r="D140" s="36">
        <v>1550</v>
      </c>
      <c r="E140" s="36">
        <f t="shared" si="33"/>
        <v>100</v>
      </c>
      <c r="F140" s="61">
        <f t="shared" si="34"/>
        <v>6.8965517241379306</v>
      </c>
      <c r="G140" s="38">
        <f>3.7*80*1.15*1*1.01*0.8</f>
        <v>275.04320000000001</v>
      </c>
      <c r="H140" s="38">
        <f>2.8*80*1.15*1*1.01*0.8</f>
        <v>208.14080000000001</v>
      </c>
      <c r="I140" s="61">
        <f t="shared" si="35"/>
        <v>-66.9024</v>
      </c>
      <c r="J140" s="39">
        <f t="shared" si="36"/>
        <v>-24.324324324324323</v>
      </c>
    </row>
    <row r="141" spans="1:10" s="69" customFormat="1" x14ac:dyDescent="0.3">
      <c r="A141" s="77" t="s">
        <v>110</v>
      </c>
      <c r="B141" s="60">
        <v>300000</v>
      </c>
      <c r="C141" s="36">
        <v>650</v>
      </c>
      <c r="D141" s="36">
        <v>750</v>
      </c>
      <c r="E141" s="36">
        <f t="shared" si="33"/>
        <v>100</v>
      </c>
      <c r="F141" s="61">
        <f t="shared" si="34"/>
        <v>15.384615384615385</v>
      </c>
      <c r="G141" s="38">
        <f>2.8*80*1.15*1*1.01*0.8</f>
        <v>208.14080000000001</v>
      </c>
      <c r="H141" s="38">
        <f>2*80*1.15*1*1.01*0.8</f>
        <v>148.672</v>
      </c>
      <c r="I141" s="61">
        <f t="shared" si="35"/>
        <v>-59.468800000000016</v>
      </c>
      <c r="J141" s="39">
        <f t="shared" si="36"/>
        <v>-28.571428571428577</v>
      </c>
    </row>
    <row r="142" spans="1:10" s="68" customFormat="1" x14ac:dyDescent="0.3">
      <c r="A142" s="85" t="s">
        <v>111</v>
      </c>
      <c r="B142" s="63">
        <v>500000</v>
      </c>
      <c r="C142" s="31">
        <v>550</v>
      </c>
      <c r="D142" s="31">
        <v>550</v>
      </c>
      <c r="E142" s="31">
        <f t="shared" si="33"/>
        <v>0</v>
      </c>
      <c r="F142" s="64">
        <f t="shared" si="34"/>
        <v>0</v>
      </c>
      <c r="G142" s="33">
        <f>2*80*1.15*1*1.01*0.8</f>
        <v>148.672</v>
      </c>
      <c r="H142" s="33">
        <f>2*80*1.15*1*1.01</f>
        <v>185.84</v>
      </c>
      <c r="I142" s="64">
        <f t="shared" si="35"/>
        <v>37.168000000000006</v>
      </c>
      <c r="J142" s="34">
        <f t="shared" si="36"/>
        <v>25.000000000000007</v>
      </c>
    </row>
    <row r="143" spans="1:10" s="69" customFormat="1" x14ac:dyDescent="0.3">
      <c r="A143" s="77" t="s">
        <v>112</v>
      </c>
      <c r="B143" s="60">
        <v>100000</v>
      </c>
      <c r="C143" s="36">
        <v>750</v>
      </c>
      <c r="D143" s="36">
        <v>900</v>
      </c>
      <c r="E143" s="36">
        <f t="shared" si="33"/>
        <v>150</v>
      </c>
      <c r="F143" s="61">
        <f t="shared" si="34"/>
        <v>20</v>
      </c>
      <c r="G143" s="38">
        <f>2.8*80*1.15*1*1.01*0.8</f>
        <v>208.14080000000001</v>
      </c>
      <c r="H143" s="38">
        <f>2.8*80*1.15*1*1.01*0.7</f>
        <v>182.12319999999997</v>
      </c>
      <c r="I143" s="61">
        <f t="shared" si="35"/>
        <v>-26.017600000000044</v>
      </c>
      <c r="J143" s="39">
        <f t="shared" si="36"/>
        <v>-12.50000000000002</v>
      </c>
    </row>
    <row r="144" spans="1:10" s="68" customFormat="1" x14ac:dyDescent="0.3">
      <c r="A144" s="85" t="s">
        <v>113</v>
      </c>
      <c r="B144" s="63">
        <v>500000</v>
      </c>
      <c r="C144" s="31">
        <v>900</v>
      </c>
      <c r="D144" s="31">
        <v>1050</v>
      </c>
      <c r="E144" s="31">
        <f t="shared" si="33"/>
        <v>150</v>
      </c>
      <c r="F144" s="64">
        <f t="shared" si="34"/>
        <v>16.666666666666664</v>
      </c>
      <c r="G144" s="33">
        <f>2.9*80*1.15*1*1.01*0.8</f>
        <v>215.57439999999997</v>
      </c>
      <c r="H144" s="33">
        <f>2.8*80*1.15*1*1.01</f>
        <v>260.17599999999999</v>
      </c>
      <c r="I144" s="64">
        <f t="shared" si="35"/>
        <v>44.601600000000019</v>
      </c>
      <c r="J144" s="34">
        <f t="shared" si="36"/>
        <v>20.689655172413804</v>
      </c>
    </row>
    <row r="145" spans="1:10" s="68" customFormat="1" x14ac:dyDescent="0.3">
      <c r="A145" s="85" t="s">
        <v>114</v>
      </c>
      <c r="B145" s="63">
        <v>500000</v>
      </c>
      <c r="C145" s="31">
        <v>1950</v>
      </c>
      <c r="D145" s="31">
        <v>1700</v>
      </c>
      <c r="E145" s="31">
        <f t="shared" si="33"/>
        <v>-250</v>
      </c>
      <c r="F145" s="64">
        <f t="shared" si="34"/>
        <v>-12.820512820512819</v>
      </c>
      <c r="G145" s="33">
        <f>4.5*80*1.15*1*1.01*0.8</f>
        <v>334.51199999999994</v>
      </c>
      <c r="H145" s="33">
        <f>3.7*80*1.15*1*1.01</f>
        <v>343.80399999999997</v>
      </c>
      <c r="I145" s="64">
        <f t="shared" si="35"/>
        <v>9.29200000000003</v>
      </c>
      <c r="J145" s="34">
        <f t="shared" si="36"/>
        <v>2.7777777777777874</v>
      </c>
    </row>
    <row r="146" spans="1:10" s="68" customFormat="1" x14ac:dyDescent="0.3">
      <c r="A146" s="85" t="s">
        <v>115</v>
      </c>
      <c r="B146" s="63">
        <v>500000</v>
      </c>
      <c r="C146" s="31">
        <v>900</v>
      </c>
      <c r="D146" s="31">
        <v>900</v>
      </c>
      <c r="E146" s="31">
        <f t="shared" si="33"/>
        <v>0</v>
      </c>
      <c r="F146" s="64">
        <f t="shared" si="34"/>
        <v>0</v>
      </c>
      <c r="G146" s="33">
        <f>2.9*80*1.15*1*1.01*0.8</f>
        <v>215.57439999999997</v>
      </c>
      <c r="H146" s="33">
        <f>2.8*80*1.15*1*1.01</f>
        <v>260.17599999999999</v>
      </c>
      <c r="I146" s="64">
        <f t="shared" si="35"/>
        <v>44.601600000000019</v>
      </c>
      <c r="J146" s="34">
        <f t="shared" si="36"/>
        <v>20.689655172413804</v>
      </c>
    </row>
    <row r="147" spans="1:10" s="69" customFormat="1" x14ac:dyDescent="0.3">
      <c r="A147" s="77" t="s">
        <v>116</v>
      </c>
      <c r="B147" s="60">
        <v>300000</v>
      </c>
      <c r="C147" s="36">
        <v>1250</v>
      </c>
      <c r="D147" s="36">
        <v>1350</v>
      </c>
      <c r="E147" s="36">
        <f t="shared" si="33"/>
        <v>100</v>
      </c>
      <c r="F147" s="61">
        <f t="shared" si="34"/>
        <v>8</v>
      </c>
      <c r="G147" s="38">
        <f>3.7*80*1.15*1*1.01*0.8</f>
        <v>275.04320000000001</v>
      </c>
      <c r="H147" s="38">
        <f>2.8*80*1.15*1*1.01*0.8</f>
        <v>208.14080000000001</v>
      </c>
      <c r="I147" s="61">
        <f t="shared" si="35"/>
        <v>-66.9024</v>
      </c>
      <c r="J147" s="39">
        <f t="shared" si="36"/>
        <v>-24.324324324324323</v>
      </c>
    </row>
    <row r="148" spans="1:10" s="69" customFormat="1" x14ac:dyDescent="0.3">
      <c r="A148" s="77" t="s">
        <v>117</v>
      </c>
      <c r="B148" s="60">
        <v>150000</v>
      </c>
      <c r="C148" s="36">
        <v>700</v>
      </c>
      <c r="D148" s="36">
        <v>850</v>
      </c>
      <c r="E148" s="36">
        <f t="shared" si="33"/>
        <v>150</v>
      </c>
      <c r="F148" s="61">
        <f t="shared" si="34"/>
        <v>21.428571428571427</v>
      </c>
      <c r="G148" s="38">
        <f>2.8*80*1.15*1*1.01*0.8</f>
        <v>208.14080000000001</v>
      </c>
      <c r="H148" s="38">
        <f>2*80*1.15*1*1.01*0.75</f>
        <v>139.38</v>
      </c>
      <c r="I148" s="61">
        <f t="shared" si="35"/>
        <v>-68.760800000000017</v>
      </c>
      <c r="J148" s="39">
        <f t="shared" si="36"/>
        <v>-33.035714285714292</v>
      </c>
    </row>
    <row r="149" spans="1:10" s="69" customFormat="1" x14ac:dyDescent="0.3">
      <c r="A149" s="77" t="s">
        <v>118</v>
      </c>
      <c r="B149" s="60">
        <v>300000</v>
      </c>
      <c r="C149" s="36">
        <v>1000</v>
      </c>
      <c r="D149" s="36">
        <v>1150</v>
      </c>
      <c r="E149" s="36">
        <f t="shared" si="33"/>
        <v>150</v>
      </c>
      <c r="F149" s="61">
        <f t="shared" si="34"/>
        <v>15</v>
      </c>
      <c r="G149" s="38">
        <f>2.9*80*1.15*1*1.01*0.8</f>
        <v>215.57439999999997</v>
      </c>
      <c r="H149" s="38">
        <f>2.8*80*1.15*1*1.01*0.8</f>
        <v>208.14080000000001</v>
      </c>
      <c r="I149" s="61">
        <f t="shared" si="35"/>
        <v>-7.4335999999999558</v>
      </c>
      <c r="J149" s="39">
        <f t="shared" si="36"/>
        <v>-3.4482758620689453</v>
      </c>
    </row>
    <row r="150" spans="1:10" s="69" customFormat="1" x14ac:dyDescent="0.3">
      <c r="A150" s="77" t="s">
        <v>119</v>
      </c>
      <c r="B150" s="60">
        <v>150000</v>
      </c>
      <c r="C150" s="36">
        <v>1200</v>
      </c>
      <c r="D150" s="36">
        <v>1400</v>
      </c>
      <c r="E150" s="36">
        <f t="shared" si="33"/>
        <v>200</v>
      </c>
      <c r="F150" s="61">
        <f t="shared" si="34"/>
        <v>16.666666666666664</v>
      </c>
      <c r="G150" s="38">
        <f>3.7*80*1.15*1*1.01*0.8</f>
        <v>275.04320000000001</v>
      </c>
      <c r="H150" s="38">
        <f>2.8*80*1.15*1*1.01*0.75</f>
        <v>195.13200000000001</v>
      </c>
      <c r="I150" s="61">
        <f t="shared" si="35"/>
        <v>-79.911200000000008</v>
      </c>
      <c r="J150" s="39">
        <f t="shared" si="36"/>
        <v>-29.054054054054056</v>
      </c>
    </row>
    <row r="151" spans="1:10" s="69" customFormat="1" x14ac:dyDescent="0.3">
      <c r="A151" s="77" t="s">
        <v>120</v>
      </c>
      <c r="B151" s="60">
        <v>100000</v>
      </c>
      <c r="C151" s="36">
        <v>550</v>
      </c>
      <c r="D151" s="36">
        <v>600</v>
      </c>
      <c r="E151" s="36">
        <f t="shared" si="33"/>
        <v>50</v>
      </c>
      <c r="F151" s="61">
        <f t="shared" si="34"/>
        <v>9.0909090909090917</v>
      </c>
      <c r="G151" s="38">
        <f>2*80*1.15*1*1.01*0.8</f>
        <v>148.672</v>
      </c>
      <c r="H151" s="38">
        <f>2*80*1.15*1*1.01*0.7</f>
        <v>130.08799999999999</v>
      </c>
      <c r="I151" s="61">
        <f t="shared" si="35"/>
        <v>-18.584000000000003</v>
      </c>
      <c r="J151" s="39">
        <f t="shared" si="36"/>
        <v>-12.500000000000004</v>
      </c>
    </row>
    <row r="152" spans="1:10" s="69" customFormat="1" x14ac:dyDescent="0.3">
      <c r="A152" s="77" t="s">
        <v>121</v>
      </c>
      <c r="B152" s="60">
        <v>200000</v>
      </c>
      <c r="C152" s="36">
        <v>600</v>
      </c>
      <c r="D152" s="36">
        <v>650</v>
      </c>
      <c r="E152" s="36">
        <f t="shared" si="33"/>
        <v>50</v>
      </c>
      <c r="F152" s="61">
        <f t="shared" si="34"/>
        <v>8.3333333333333321</v>
      </c>
      <c r="G152" s="38">
        <f>2.8*80*1.15*1*1.01*0.8</f>
        <v>208.14080000000001</v>
      </c>
      <c r="H152" s="38">
        <f>2*80*1.15*1*1.01*0.8</f>
        <v>148.672</v>
      </c>
      <c r="I152" s="61">
        <f t="shared" si="35"/>
        <v>-59.468800000000016</v>
      </c>
      <c r="J152" s="39">
        <f t="shared" si="36"/>
        <v>-28.571428571428577</v>
      </c>
    </row>
    <row r="153" spans="1:10" s="69" customFormat="1" x14ac:dyDescent="0.3">
      <c r="A153" s="77" t="s">
        <v>122</v>
      </c>
      <c r="B153" s="60">
        <v>250000</v>
      </c>
      <c r="C153" s="36">
        <v>650</v>
      </c>
      <c r="D153" s="36">
        <v>700</v>
      </c>
      <c r="E153" s="36">
        <f t="shared" si="33"/>
        <v>50</v>
      </c>
      <c r="F153" s="61">
        <f t="shared" si="34"/>
        <v>7.6923076923076925</v>
      </c>
      <c r="G153" s="38">
        <f>2.8*80*1.15*1*1.01*0.8</f>
        <v>208.14080000000001</v>
      </c>
      <c r="H153" s="38">
        <f>2*80*1.15*1*1.01*0.8</f>
        <v>148.672</v>
      </c>
      <c r="I153" s="61">
        <f t="shared" si="35"/>
        <v>-59.468800000000016</v>
      </c>
      <c r="J153" s="39">
        <f t="shared" si="36"/>
        <v>-28.571428571428577</v>
      </c>
    </row>
    <row r="154" spans="1:10" s="69" customFormat="1" ht="15" thickBot="1" x14ac:dyDescent="0.35">
      <c r="A154" s="86" t="s">
        <v>123</v>
      </c>
      <c r="B154" s="80">
        <v>150000</v>
      </c>
      <c r="C154" s="81">
        <v>950</v>
      </c>
      <c r="D154" s="81">
        <v>1000</v>
      </c>
      <c r="E154" s="81">
        <f t="shared" si="33"/>
        <v>50</v>
      </c>
      <c r="F154" s="82">
        <f t="shared" si="34"/>
        <v>5.2631578947368416</v>
      </c>
      <c r="G154" s="83">
        <f>2.9*80*1.15*1*1.01*0.8</f>
        <v>215.57439999999997</v>
      </c>
      <c r="H154" s="83">
        <f>2.8*80*1.15*1*1.01*0.75</f>
        <v>195.13200000000001</v>
      </c>
      <c r="I154" s="82">
        <f t="shared" si="35"/>
        <v>-20.442399999999964</v>
      </c>
      <c r="J154" s="84">
        <f t="shared" si="36"/>
        <v>-9.4827586206896388</v>
      </c>
    </row>
    <row r="155" spans="1:10" s="26" customFormat="1" ht="15" thickBot="1" x14ac:dyDescent="0.35">
      <c r="A155" s="29"/>
      <c r="B155" s="25"/>
      <c r="C155" s="29"/>
      <c r="D155" s="29"/>
      <c r="E155" s="29"/>
      <c r="F155" s="29"/>
      <c r="G155" s="29"/>
      <c r="H155" s="29"/>
      <c r="I155" s="29"/>
      <c r="J155" s="29"/>
    </row>
    <row r="156" spans="1:10" ht="15" thickBot="1" x14ac:dyDescent="0.35">
      <c r="A156" s="89" t="s">
        <v>68</v>
      </c>
      <c r="B156" s="90"/>
      <c r="C156" s="90"/>
      <c r="D156" s="90"/>
      <c r="E156" s="90"/>
      <c r="F156" s="90"/>
      <c r="G156" s="90"/>
      <c r="H156" s="90"/>
      <c r="I156" s="90"/>
      <c r="J156" s="91"/>
    </row>
    <row r="157" spans="1:10" s="69" customFormat="1" x14ac:dyDescent="0.3">
      <c r="A157" s="74" t="s">
        <v>164</v>
      </c>
      <c r="B157" s="75">
        <v>50000</v>
      </c>
      <c r="C157" s="41">
        <v>600</v>
      </c>
      <c r="D157" s="41">
        <v>700</v>
      </c>
      <c r="E157" s="41">
        <f t="shared" ref="E157:E183" si="37">D157-C157</f>
        <v>100</v>
      </c>
      <c r="F157" s="76">
        <f t="shared" ref="F157:F183" si="38">E157/C157*100</f>
        <v>16.666666666666664</v>
      </c>
      <c r="G157" s="43">
        <f>2.8*80*1.15*1*1.01*0.7</f>
        <v>182.12319999999997</v>
      </c>
      <c r="H157" s="43">
        <f t="shared" ref="H157:H158" si="39">2*80*1.15*1*1.01*0.7</f>
        <v>130.08799999999999</v>
      </c>
      <c r="I157" s="76">
        <f t="shared" ref="I157:I183" si="40">H157-G157</f>
        <v>-52.035199999999975</v>
      </c>
      <c r="J157" s="44">
        <f t="shared" ref="J157:J183" si="41">I157/G157*100</f>
        <v>-28.571428571428566</v>
      </c>
    </row>
    <row r="158" spans="1:10" s="69" customFormat="1" x14ac:dyDescent="0.3">
      <c r="A158" s="59" t="s">
        <v>181</v>
      </c>
      <c r="B158" s="60">
        <v>70000</v>
      </c>
      <c r="C158" s="36">
        <v>600</v>
      </c>
      <c r="D158" s="36">
        <v>700</v>
      </c>
      <c r="E158" s="36">
        <f t="shared" si="37"/>
        <v>100</v>
      </c>
      <c r="F158" s="61">
        <f t="shared" si="38"/>
        <v>16.666666666666664</v>
      </c>
      <c r="G158" s="38">
        <f>2.8*80*1.15*1*1.01*0.73</f>
        <v>189.92847999999998</v>
      </c>
      <c r="H158" s="38">
        <f t="shared" si="39"/>
        <v>130.08799999999999</v>
      </c>
      <c r="I158" s="61">
        <f t="shared" si="40"/>
        <v>-59.840479999999985</v>
      </c>
      <c r="J158" s="39">
        <f t="shared" si="41"/>
        <v>-31.506849315068493</v>
      </c>
    </row>
    <row r="159" spans="1:10" s="69" customFormat="1" x14ac:dyDescent="0.3">
      <c r="A159" s="59" t="s">
        <v>180</v>
      </c>
      <c r="B159" s="60">
        <v>70000</v>
      </c>
      <c r="C159" s="36">
        <v>850</v>
      </c>
      <c r="D159" s="36">
        <v>1000</v>
      </c>
      <c r="E159" s="36">
        <f t="shared" si="37"/>
        <v>150</v>
      </c>
      <c r="F159" s="61">
        <f t="shared" si="38"/>
        <v>17.647058823529413</v>
      </c>
      <c r="G159" s="38">
        <f>2.9*80*1.15*1*1.01*0.73</f>
        <v>196.71163999999996</v>
      </c>
      <c r="H159" s="38">
        <f t="shared" ref="H159:H166" si="42">2.8*80*1.15*1*1.01*0.7</f>
        <v>182.12319999999997</v>
      </c>
      <c r="I159" s="61">
        <f t="shared" si="40"/>
        <v>-14.588439999999991</v>
      </c>
      <c r="J159" s="39">
        <f t="shared" si="41"/>
        <v>-7.4161549362305124</v>
      </c>
    </row>
    <row r="160" spans="1:10" s="69" customFormat="1" x14ac:dyDescent="0.3">
      <c r="A160" s="59" t="s">
        <v>166</v>
      </c>
      <c r="B160" s="60">
        <v>70000</v>
      </c>
      <c r="C160" s="36">
        <v>850</v>
      </c>
      <c r="D160" s="36">
        <v>900</v>
      </c>
      <c r="E160" s="36">
        <f t="shared" si="37"/>
        <v>50</v>
      </c>
      <c r="F160" s="61">
        <f t="shared" si="38"/>
        <v>5.8823529411764701</v>
      </c>
      <c r="G160" s="38">
        <f>2.9*80*1.15*1*1.01*0.73</f>
        <v>196.71163999999996</v>
      </c>
      <c r="H160" s="38">
        <f t="shared" si="42"/>
        <v>182.12319999999997</v>
      </c>
      <c r="I160" s="61">
        <f t="shared" si="40"/>
        <v>-14.588439999999991</v>
      </c>
      <c r="J160" s="39">
        <f t="shared" si="41"/>
        <v>-7.4161549362305124</v>
      </c>
    </row>
    <row r="161" spans="1:10" s="69" customFormat="1" x14ac:dyDescent="0.3">
      <c r="A161" s="59" t="s">
        <v>167</v>
      </c>
      <c r="B161" s="60">
        <v>70000</v>
      </c>
      <c r="C161" s="36">
        <v>1150</v>
      </c>
      <c r="D161" s="36">
        <v>850</v>
      </c>
      <c r="E161" s="36">
        <f t="shared" si="37"/>
        <v>-300</v>
      </c>
      <c r="F161" s="61">
        <f t="shared" si="38"/>
        <v>-26.086956521739129</v>
      </c>
      <c r="G161" s="38">
        <f>3.7*80*1.15*1*1.01*0.73</f>
        <v>250.97691999999998</v>
      </c>
      <c r="H161" s="38">
        <f t="shared" si="42"/>
        <v>182.12319999999997</v>
      </c>
      <c r="I161" s="61">
        <f t="shared" si="40"/>
        <v>-68.85372000000001</v>
      </c>
      <c r="J161" s="39">
        <f t="shared" si="41"/>
        <v>-27.434283598667164</v>
      </c>
    </row>
    <row r="162" spans="1:10" s="69" customFormat="1" x14ac:dyDescent="0.3">
      <c r="A162" s="59" t="s">
        <v>159</v>
      </c>
      <c r="B162" s="60">
        <v>100000</v>
      </c>
      <c r="C162" s="36">
        <v>750</v>
      </c>
      <c r="D162" s="36">
        <v>800</v>
      </c>
      <c r="E162" s="36">
        <f t="shared" si="37"/>
        <v>50</v>
      </c>
      <c r="F162" s="61">
        <f t="shared" si="38"/>
        <v>6.666666666666667</v>
      </c>
      <c r="G162" s="38">
        <f>2.8*80*1.15*1*1.01*0.8</f>
        <v>208.14080000000001</v>
      </c>
      <c r="H162" s="38">
        <f t="shared" si="42"/>
        <v>182.12319999999997</v>
      </c>
      <c r="I162" s="61">
        <f t="shared" si="40"/>
        <v>-26.017600000000044</v>
      </c>
      <c r="J162" s="39">
        <f t="shared" si="41"/>
        <v>-12.50000000000002</v>
      </c>
    </row>
    <row r="163" spans="1:10" s="69" customFormat="1" x14ac:dyDescent="0.3">
      <c r="A163" s="59" t="s">
        <v>165</v>
      </c>
      <c r="B163" s="60">
        <v>100000</v>
      </c>
      <c r="C163" s="36">
        <v>900</v>
      </c>
      <c r="D163" s="36">
        <v>950</v>
      </c>
      <c r="E163" s="36">
        <f t="shared" si="37"/>
        <v>50</v>
      </c>
      <c r="F163" s="61">
        <f t="shared" si="38"/>
        <v>5.5555555555555554</v>
      </c>
      <c r="G163" s="38">
        <f>2.9*80*1.15*1*1.01*0.8</f>
        <v>215.57439999999997</v>
      </c>
      <c r="H163" s="38">
        <f t="shared" si="42"/>
        <v>182.12319999999997</v>
      </c>
      <c r="I163" s="61">
        <f t="shared" si="40"/>
        <v>-33.4512</v>
      </c>
      <c r="J163" s="39">
        <f t="shared" si="41"/>
        <v>-15.517241379310349</v>
      </c>
    </row>
    <row r="164" spans="1:10" s="69" customFormat="1" x14ac:dyDescent="0.3">
      <c r="A164" s="59" t="s">
        <v>171</v>
      </c>
      <c r="B164" s="60">
        <v>100000</v>
      </c>
      <c r="C164" s="36">
        <v>950</v>
      </c>
      <c r="D164" s="36">
        <v>1050</v>
      </c>
      <c r="E164" s="36">
        <f t="shared" si="37"/>
        <v>100</v>
      </c>
      <c r="F164" s="61">
        <f t="shared" si="38"/>
        <v>10.526315789473683</v>
      </c>
      <c r="G164" s="38">
        <f>2.9*80*1.15*1*1.01*0.8</f>
        <v>215.57439999999997</v>
      </c>
      <c r="H164" s="38">
        <f t="shared" si="42"/>
        <v>182.12319999999997</v>
      </c>
      <c r="I164" s="61">
        <f t="shared" si="40"/>
        <v>-33.4512</v>
      </c>
      <c r="J164" s="39">
        <f t="shared" si="41"/>
        <v>-15.517241379310349</v>
      </c>
    </row>
    <row r="165" spans="1:10" s="69" customFormat="1" x14ac:dyDescent="0.3">
      <c r="A165" s="59" t="s">
        <v>175</v>
      </c>
      <c r="B165" s="60">
        <v>100000</v>
      </c>
      <c r="C165" s="36">
        <v>1000</v>
      </c>
      <c r="D165" s="36">
        <v>1150</v>
      </c>
      <c r="E165" s="36">
        <f t="shared" si="37"/>
        <v>150</v>
      </c>
      <c r="F165" s="61">
        <f t="shared" si="38"/>
        <v>15</v>
      </c>
      <c r="G165" s="38">
        <f>2.9*80*1.15*1*1.01*0.8</f>
        <v>215.57439999999997</v>
      </c>
      <c r="H165" s="38">
        <f t="shared" si="42"/>
        <v>182.12319999999997</v>
      </c>
      <c r="I165" s="61">
        <f t="shared" si="40"/>
        <v>-33.4512</v>
      </c>
      <c r="J165" s="39">
        <f t="shared" si="41"/>
        <v>-15.517241379310349</v>
      </c>
    </row>
    <row r="166" spans="1:10" s="69" customFormat="1" x14ac:dyDescent="0.3">
      <c r="A166" s="59" t="s">
        <v>169</v>
      </c>
      <c r="B166" s="60">
        <v>100000</v>
      </c>
      <c r="C166" s="36">
        <v>1050</v>
      </c>
      <c r="D166" s="36">
        <v>1050</v>
      </c>
      <c r="E166" s="36">
        <f t="shared" si="37"/>
        <v>0</v>
      </c>
      <c r="F166" s="61">
        <f t="shared" si="38"/>
        <v>0</v>
      </c>
      <c r="G166" s="38">
        <f>2.9*80*1.15*1*1.01*0.8</f>
        <v>215.57439999999997</v>
      </c>
      <c r="H166" s="38">
        <f t="shared" si="42"/>
        <v>182.12319999999997</v>
      </c>
      <c r="I166" s="61">
        <f t="shared" si="40"/>
        <v>-33.4512</v>
      </c>
      <c r="J166" s="39">
        <f t="shared" si="41"/>
        <v>-15.517241379310349</v>
      </c>
    </row>
    <row r="167" spans="1:10" s="69" customFormat="1" x14ac:dyDescent="0.3">
      <c r="A167" s="59" t="s">
        <v>161</v>
      </c>
      <c r="B167" s="60">
        <v>100000</v>
      </c>
      <c r="C167" s="36">
        <v>1400</v>
      </c>
      <c r="D167" s="36">
        <v>1600</v>
      </c>
      <c r="E167" s="36">
        <f t="shared" si="37"/>
        <v>200</v>
      </c>
      <c r="F167" s="61">
        <f t="shared" si="38"/>
        <v>14.285714285714285</v>
      </c>
      <c r="G167" s="38">
        <f>3.7*80*1.15*1*1.01*0.8</f>
        <v>275.04320000000001</v>
      </c>
      <c r="H167" s="38">
        <f>3.7*80*1.15*1*1.01*0.7</f>
        <v>240.66279999999998</v>
      </c>
      <c r="I167" s="61">
        <f t="shared" si="40"/>
        <v>-34.380400000000037</v>
      </c>
      <c r="J167" s="39">
        <f t="shared" si="41"/>
        <v>-12.500000000000014</v>
      </c>
    </row>
    <row r="168" spans="1:10" s="69" customFormat="1" x14ac:dyDescent="0.3">
      <c r="A168" s="59" t="s">
        <v>177</v>
      </c>
      <c r="B168" s="60">
        <v>150000</v>
      </c>
      <c r="C168" s="36">
        <v>850</v>
      </c>
      <c r="D168" s="36">
        <v>1100</v>
      </c>
      <c r="E168" s="36">
        <f t="shared" si="37"/>
        <v>250</v>
      </c>
      <c r="F168" s="61">
        <f t="shared" si="38"/>
        <v>29.411764705882355</v>
      </c>
      <c r="G168" s="38">
        <f>2.9*80*1.15*1*1.01*0.8</f>
        <v>215.57439999999997</v>
      </c>
      <c r="H168" s="38">
        <f t="shared" ref="H168:H173" si="43">2.8*80*1.15*1*1.01*0.75</f>
        <v>195.13200000000001</v>
      </c>
      <c r="I168" s="61">
        <f t="shared" si="40"/>
        <v>-20.442399999999964</v>
      </c>
      <c r="J168" s="39">
        <f t="shared" si="41"/>
        <v>-9.4827586206896388</v>
      </c>
    </row>
    <row r="169" spans="1:10" s="69" customFormat="1" x14ac:dyDescent="0.3">
      <c r="A169" s="87" t="s">
        <v>154</v>
      </c>
      <c r="B169" s="60">
        <v>150000</v>
      </c>
      <c r="C169" s="88">
        <v>900</v>
      </c>
      <c r="D169" s="88">
        <v>1000</v>
      </c>
      <c r="E169" s="36">
        <f t="shared" si="37"/>
        <v>100</v>
      </c>
      <c r="F169" s="61">
        <f t="shared" si="38"/>
        <v>11.111111111111111</v>
      </c>
      <c r="G169" s="38">
        <f>2.9*80*1.15*1*1.01*0.8</f>
        <v>215.57439999999997</v>
      </c>
      <c r="H169" s="38">
        <f t="shared" si="43"/>
        <v>195.13200000000001</v>
      </c>
      <c r="I169" s="61">
        <f t="shared" si="40"/>
        <v>-20.442399999999964</v>
      </c>
      <c r="J169" s="39">
        <f t="shared" si="41"/>
        <v>-9.4827586206896388</v>
      </c>
    </row>
    <row r="170" spans="1:10" s="69" customFormat="1" x14ac:dyDescent="0.3">
      <c r="A170" s="59" t="s">
        <v>162</v>
      </c>
      <c r="B170" s="60">
        <v>150000</v>
      </c>
      <c r="C170" s="36">
        <v>950</v>
      </c>
      <c r="D170" s="36">
        <v>1050</v>
      </c>
      <c r="E170" s="36">
        <f t="shared" si="37"/>
        <v>100</v>
      </c>
      <c r="F170" s="61">
        <f t="shared" si="38"/>
        <v>10.526315789473683</v>
      </c>
      <c r="G170" s="38">
        <f>2.9*80*1.15*1*1.01*0.8</f>
        <v>215.57439999999997</v>
      </c>
      <c r="H170" s="38">
        <f t="shared" si="43"/>
        <v>195.13200000000001</v>
      </c>
      <c r="I170" s="61">
        <f t="shared" si="40"/>
        <v>-20.442399999999964</v>
      </c>
      <c r="J170" s="39">
        <f t="shared" si="41"/>
        <v>-9.4827586206896388</v>
      </c>
    </row>
    <row r="171" spans="1:10" s="69" customFormat="1" x14ac:dyDescent="0.3">
      <c r="A171" s="59" t="s">
        <v>168</v>
      </c>
      <c r="B171" s="60">
        <v>150000</v>
      </c>
      <c r="C171" s="36">
        <v>1100</v>
      </c>
      <c r="D171" s="36">
        <v>1100</v>
      </c>
      <c r="E171" s="36">
        <f t="shared" si="37"/>
        <v>0</v>
      </c>
      <c r="F171" s="61">
        <f t="shared" si="38"/>
        <v>0</v>
      </c>
      <c r="G171" s="38">
        <f>3.7*80*1.15*1*1.01*0.8</f>
        <v>275.04320000000001</v>
      </c>
      <c r="H171" s="38">
        <f t="shared" si="43"/>
        <v>195.13200000000001</v>
      </c>
      <c r="I171" s="61">
        <f t="shared" si="40"/>
        <v>-79.911200000000008</v>
      </c>
      <c r="J171" s="39">
        <f t="shared" si="41"/>
        <v>-29.054054054054056</v>
      </c>
    </row>
    <row r="172" spans="1:10" s="69" customFormat="1" x14ac:dyDescent="0.3">
      <c r="A172" s="59" t="s">
        <v>158</v>
      </c>
      <c r="B172" s="60">
        <v>150000</v>
      </c>
      <c r="C172" s="36">
        <v>1200</v>
      </c>
      <c r="D172" s="36">
        <v>1250</v>
      </c>
      <c r="E172" s="36">
        <f t="shared" si="37"/>
        <v>50</v>
      </c>
      <c r="F172" s="61">
        <f t="shared" si="38"/>
        <v>4.1666666666666661</v>
      </c>
      <c r="G172" s="38">
        <f>3.7*80*1.15*1*1.01*0.8</f>
        <v>275.04320000000001</v>
      </c>
      <c r="H172" s="38">
        <f t="shared" si="43"/>
        <v>195.13200000000001</v>
      </c>
      <c r="I172" s="61">
        <f t="shared" si="40"/>
        <v>-79.911200000000008</v>
      </c>
      <c r="J172" s="39">
        <f t="shared" si="41"/>
        <v>-29.054054054054056</v>
      </c>
    </row>
    <row r="173" spans="1:10" s="69" customFormat="1" x14ac:dyDescent="0.3">
      <c r="A173" s="59" t="s">
        <v>170</v>
      </c>
      <c r="B173" s="60">
        <v>150000</v>
      </c>
      <c r="C173" s="36">
        <v>1250</v>
      </c>
      <c r="D173" s="36">
        <v>1300</v>
      </c>
      <c r="E173" s="36">
        <f t="shared" si="37"/>
        <v>50</v>
      </c>
      <c r="F173" s="61">
        <f t="shared" si="38"/>
        <v>4</v>
      </c>
      <c r="G173" s="38">
        <f>3.7*80*1.15*1*1.01*0.8</f>
        <v>275.04320000000001</v>
      </c>
      <c r="H173" s="38">
        <f t="shared" si="43"/>
        <v>195.13200000000001</v>
      </c>
      <c r="I173" s="61">
        <f t="shared" si="40"/>
        <v>-79.911200000000008</v>
      </c>
      <c r="J173" s="39">
        <f t="shared" si="41"/>
        <v>-29.054054054054056</v>
      </c>
    </row>
    <row r="174" spans="1:10" s="69" customFormat="1" x14ac:dyDescent="0.3">
      <c r="A174" s="59" t="s">
        <v>163</v>
      </c>
      <c r="B174" s="60">
        <v>200000</v>
      </c>
      <c r="C174" s="36">
        <v>1050</v>
      </c>
      <c r="D174" s="36">
        <v>1100</v>
      </c>
      <c r="E174" s="36">
        <f t="shared" si="37"/>
        <v>50</v>
      </c>
      <c r="F174" s="61">
        <f t="shared" si="38"/>
        <v>4.7619047619047619</v>
      </c>
      <c r="G174" s="38">
        <f>2.9*80*1.15*1*1.01*0.8</f>
        <v>215.57439999999997</v>
      </c>
      <c r="H174" s="38">
        <f>2.8*80*1.15*1*1.01*0.8</f>
        <v>208.14080000000001</v>
      </c>
      <c r="I174" s="61">
        <f t="shared" si="40"/>
        <v>-7.4335999999999558</v>
      </c>
      <c r="J174" s="39">
        <f t="shared" si="41"/>
        <v>-3.4482758620689453</v>
      </c>
    </row>
    <row r="175" spans="1:10" s="69" customFormat="1" x14ac:dyDescent="0.3">
      <c r="A175" s="59" t="s">
        <v>172</v>
      </c>
      <c r="B175" s="60">
        <v>200000</v>
      </c>
      <c r="C175" s="36">
        <v>1200</v>
      </c>
      <c r="D175" s="36">
        <v>1200</v>
      </c>
      <c r="E175" s="36">
        <f t="shared" si="37"/>
        <v>0</v>
      </c>
      <c r="F175" s="61">
        <f t="shared" si="38"/>
        <v>0</v>
      </c>
      <c r="G175" s="38">
        <f>3.7*80*1.15*1*1.01*0.8</f>
        <v>275.04320000000001</v>
      </c>
      <c r="H175" s="38">
        <f>2.8*80*1.15*1*1.01*0.8</f>
        <v>208.14080000000001</v>
      </c>
      <c r="I175" s="61">
        <f t="shared" si="40"/>
        <v>-66.9024</v>
      </c>
      <c r="J175" s="39">
        <f t="shared" si="41"/>
        <v>-24.324324324324323</v>
      </c>
    </row>
    <row r="176" spans="1:10" s="69" customFormat="1" x14ac:dyDescent="0.3">
      <c r="A176" s="87" t="s">
        <v>155</v>
      </c>
      <c r="B176" s="60">
        <v>200000</v>
      </c>
      <c r="C176" s="88">
        <v>1300</v>
      </c>
      <c r="D176" s="88">
        <v>1300</v>
      </c>
      <c r="E176" s="36">
        <f t="shared" si="37"/>
        <v>0</v>
      </c>
      <c r="F176" s="61">
        <f t="shared" si="38"/>
        <v>0</v>
      </c>
      <c r="G176" s="38">
        <f>3.7*80*1.15*1*1.01*0.8</f>
        <v>275.04320000000001</v>
      </c>
      <c r="H176" s="38">
        <f>2.8*80*1.15*1*1.01*0.8</f>
        <v>208.14080000000001</v>
      </c>
      <c r="I176" s="61">
        <f t="shared" si="40"/>
        <v>-66.9024</v>
      </c>
      <c r="J176" s="39">
        <f t="shared" si="41"/>
        <v>-24.324324324324323</v>
      </c>
    </row>
    <row r="177" spans="1:10" s="69" customFormat="1" x14ac:dyDescent="0.3">
      <c r="A177" s="59" t="s">
        <v>174</v>
      </c>
      <c r="B177" s="60">
        <v>200000</v>
      </c>
      <c r="C177" s="36">
        <v>1450</v>
      </c>
      <c r="D177" s="36">
        <v>1500</v>
      </c>
      <c r="E177" s="36">
        <f t="shared" si="37"/>
        <v>50</v>
      </c>
      <c r="F177" s="61">
        <f t="shared" si="38"/>
        <v>3.4482758620689653</v>
      </c>
      <c r="G177" s="38">
        <f>3.7*80*1.15*1*1.01*0.8</f>
        <v>275.04320000000001</v>
      </c>
      <c r="H177" s="38">
        <f>2.8*80*1.15*1*1.01*0.8</f>
        <v>208.14080000000001</v>
      </c>
      <c r="I177" s="61">
        <f t="shared" si="40"/>
        <v>-66.9024</v>
      </c>
      <c r="J177" s="39">
        <f t="shared" si="41"/>
        <v>-24.324324324324323</v>
      </c>
    </row>
    <row r="178" spans="1:10" s="69" customFormat="1" x14ac:dyDescent="0.3">
      <c r="A178" s="59" t="s">
        <v>176</v>
      </c>
      <c r="B178" s="60">
        <v>250000</v>
      </c>
      <c r="C178" s="36">
        <v>900</v>
      </c>
      <c r="D178" s="36">
        <v>1150</v>
      </c>
      <c r="E178" s="36">
        <f t="shared" si="37"/>
        <v>250</v>
      </c>
      <c r="F178" s="61">
        <f t="shared" si="38"/>
        <v>27.777777777777779</v>
      </c>
      <c r="G178" s="38">
        <f>2.9*80*1.15*1*1.01*0.8</f>
        <v>215.57439999999997</v>
      </c>
      <c r="H178" s="38">
        <f>2.8*80*1.15*1*1.01*0.8</f>
        <v>208.14080000000001</v>
      </c>
      <c r="I178" s="61">
        <f t="shared" si="40"/>
        <v>-7.4335999999999558</v>
      </c>
      <c r="J178" s="39">
        <f t="shared" si="41"/>
        <v>-3.4482758620689453</v>
      </c>
    </row>
    <row r="179" spans="1:10" s="69" customFormat="1" x14ac:dyDescent="0.3">
      <c r="A179" s="87" t="s">
        <v>156</v>
      </c>
      <c r="B179" s="60">
        <v>250000</v>
      </c>
      <c r="C179" s="88">
        <v>1100</v>
      </c>
      <c r="D179" s="88">
        <v>1000</v>
      </c>
      <c r="E179" s="36">
        <f t="shared" si="37"/>
        <v>-100</v>
      </c>
      <c r="F179" s="61">
        <f t="shared" si="38"/>
        <v>-9.0909090909090917</v>
      </c>
      <c r="G179" s="38">
        <f>3.7*80*1.15*1*1.01*0.8</f>
        <v>275.04320000000001</v>
      </c>
      <c r="H179" s="38">
        <f>2*80*1.15*1*1.01*0.8</f>
        <v>148.672</v>
      </c>
      <c r="I179" s="61">
        <f t="shared" si="40"/>
        <v>-126.37120000000002</v>
      </c>
      <c r="J179" s="39">
        <f t="shared" si="41"/>
        <v>-45.945945945945951</v>
      </c>
    </row>
    <row r="180" spans="1:10" s="69" customFormat="1" x14ac:dyDescent="0.3">
      <c r="A180" s="59" t="s">
        <v>160</v>
      </c>
      <c r="B180" s="60">
        <v>250000</v>
      </c>
      <c r="C180" s="36">
        <v>1100</v>
      </c>
      <c r="D180" s="36">
        <v>1100</v>
      </c>
      <c r="E180" s="36">
        <f t="shared" si="37"/>
        <v>0</v>
      </c>
      <c r="F180" s="61">
        <f t="shared" si="38"/>
        <v>0</v>
      </c>
      <c r="G180" s="38">
        <f>3.7*80*1.15*1*1.01*0.8</f>
        <v>275.04320000000001</v>
      </c>
      <c r="H180" s="38">
        <f>2.8*80*1.15*1*1.01*0.8</f>
        <v>208.14080000000001</v>
      </c>
      <c r="I180" s="61">
        <f t="shared" si="40"/>
        <v>-66.9024</v>
      </c>
      <c r="J180" s="39">
        <f t="shared" si="41"/>
        <v>-24.324324324324323</v>
      </c>
    </row>
    <row r="181" spans="1:10" s="69" customFormat="1" x14ac:dyDescent="0.3">
      <c r="A181" s="87" t="s">
        <v>157</v>
      </c>
      <c r="B181" s="60">
        <v>300000</v>
      </c>
      <c r="C181" s="88">
        <v>900</v>
      </c>
      <c r="D181" s="88">
        <v>1050</v>
      </c>
      <c r="E181" s="36">
        <f t="shared" si="37"/>
        <v>150</v>
      </c>
      <c r="F181" s="61">
        <f t="shared" si="38"/>
        <v>16.666666666666664</v>
      </c>
      <c r="G181" s="38">
        <f>2.9*80*1.15*1*1.01*0.8</f>
        <v>215.57439999999997</v>
      </c>
      <c r="H181" s="38">
        <f>2.8*80*1.15*1*1.01*0.85</f>
        <v>221.14959999999999</v>
      </c>
      <c r="I181" s="61">
        <f t="shared" si="40"/>
        <v>5.5752000000000237</v>
      </c>
      <c r="J181" s="39">
        <f t="shared" si="41"/>
        <v>2.5862068965517357</v>
      </c>
    </row>
    <row r="182" spans="1:10" s="69" customFormat="1" x14ac:dyDescent="0.3">
      <c r="A182" s="59" t="s">
        <v>179</v>
      </c>
      <c r="B182" s="60">
        <v>300000</v>
      </c>
      <c r="C182" s="36">
        <v>1200</v>
      </c>
      <c r="D182" s="36">
        <v>1150</v>
      </c>
      <c r="E182" s="36">
        <f t="shared" si="37"/>
        <v>-50</v>
      </c>
      <c r="F182" s="61">
        <f t="shared" si="38"/>
        <v>-4.1666666666666661</v>
      </c>
      <c r="G182" s="38">
        <f>3.7*80*1.15*1*1.01*0.8</f>
        <v>275.04320000000001</v>
      </c>
      <c r="H182" s="38">
        <f>2.8*80*1.15*1*1.01*0.85</f>
        <v>221.14959999999999</v>
      </c>
      <c r="I182" s="61">
        <f t="shared" si="40"/>
        <v>-53.893600000000021</v>
      </c>
      <c r="J182" s="39">
        <f t="shared" si="41"/>
        <v>-19.5945945945946</v>
      </c>
    </row>
    <row r="183" spans="1:10" s="69" customFormat="1" ht="15" thickBot="1" x14ac:dyDescent="0.35">
      <c r="A183" s="79" t="s">
        <v>178</v>
      </c>
      <c r="B183" s="80">
        <v>300000</v>
      </c>
      <c r="C183" s="81">
        <v>1550</v>
      </c>
      <c r="D183" s="81">
        <v>1400</v>
      </c>
      <c r="E183" s="81">
        <f t="shared" si="37"/>
        <v>-150</v>
      </c>
      <c r="F183" s="82">
        <f t="shared" si="38"/>
        <v>-9.67741935483871</v>
      </c>
      <c r="G183" s="83">
        <f>4.5*80*1.15*1*1.01*0.8</f>
        <v>334.51199999999994</v>
      </c>
      <c r="H183" s="83">
        <f>2.8*80*1.15*1*1.01*0.85</f>
        <v>221.14959999999999</v>
      </c>
      <c r="I183" s="82">
        <f t="shared" si="40"/>
        <v>-113.36239999999995</v>
      </c>
      <c r="J183" s="84">
        <f t="shared" si="41"/>
        <v>-33.888888888888879</v>
      </c>
    </row>
    <row r="184" spans="1:10" x14ac:dyDescent="0.3">
      <c r="A184" s="22"/>
      <c r="B184" s="21"/>
      <c r="C184" s="23"/>
      <c r="D184" s="23"/>
      <c r="E184" s="23"/>
      <c r="F184" s="24"/>
      <c r="G184" s="16"/>
      <c r="H184" s="27"/>
      <c r="I184" s="24"/>
      <c r="J184" s="24"/>
    </row>
    <row r="185" spans="1:10" x14ac:dyDescent="0.3">
      <c r="B185" s="21"/>
      <c r="C185" s="23"/>
      <c r="D185" s="23"/>
      <c r="E185" s="23"/>
      <c r="F185" s="24"/>
      <c r="G185" s="16"/>
      <c r="H185" s="16"/>
      <c r="I185" s="24"/>
      <c r="J185" s="24"/>
    </row>
  </sheetData>
  <sortState xmlns:xlrd2="http://schemas.microsoft.com/office/spreadsheetml/2017/richdata2" ref="A81:J95">
    <sortCondition ref="A81:A95"/>
  </sortState>
  <mergeCells count="14">
    <mergeCell ref="A4:J4"/>
    <mergeCell ref="I5:J5"/>
    <mergeCell ref="A7:J7"/>
    <mergeCell ref="G5:G6"/>
    <mergeCell ref="H5:H6"/>
    <mergeCell ref="C5:D5"/>
    <mergeCell ref="A5:A6"/>
    <mergeCell ref="B5:B6"/>
    <mergeCell ref="E5:F5"/>
    <mergeCell ref="A63:J63"/>
    <mergeCell ref="A79:J79"/>
    <mergeCell ref="A97:J97"/>
    <mergeCell ref="A129:J129"/>
    <mergeCell ref="A156:J15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ΠΑΛΑΙΤΣΑΚΗΣ ΓΕΩΡΓΙΟΣ</dc:creator>
  <cp:lastModifiedBy>ΠΑΛΑΙΤΣΑΚΗΣ ΓΕΩΡΓΙΟΣ</cp:lastModifiedBy>
  <dcterms:created xsi:type="dcterms:W3CDTF">2022-03-12T17:27:20Z</dcterms:created>
  <dcterms:modified xsi:type="dcterms:W3CDTF">2022-05-10T16:48:45Z</dcterms:modified>
</cp:coreProperties>
</file>